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7245" tabRatio="970" firstSheet="1" activeTab="5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5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C23" i="7" l="1"/>
  <c r="C27" i="9" l="1"/>
  <c r="C23" i="9"/>
  <c r="C23" i="11"/>
  <c r="C27" i="8"/>
  <c r="C23" i="8"/>
  <c r="C27" i="7"/>
  <c r="C14" i="7"/>
  <c r="C27" i="6"/>
  <c r="C23" i="6"/>
  <c r="C14" i="4"/>
  <c r="C14" i="2"/>
  <c r="C19" i="6" l="1"/>
  <c r="C18" i="6"/>
  <c r="C16" i="6"/>
  <c r="C13" i="6"/>
  <c r="C10" i="6"/>
  <c r="C8" i="6"/>
  <c r="C24" i="7"/>
  <c r="C22" i="7"/>
  <c r="C21" i="7"/>
  <c r="C20" i="7"/>
  <c r="C19" i="7"/>
  <c r="C18" i="7"/>
  <c r="C16" i="9"/>
  <c r="C16" i="7"/>
  <c r="C15" i="7"/>
  <c r="C13" i="7"/>
  <c r="C10" i="7"/>
  <c r="C9" i="9"/>
  <c r="C9" i="7"/>
  <c r="C8" i="7"/>
  <c r="C7" i="9"/>
  <c r="C7" i="8"/>
  <c r="C7" i="7"/>
  <c r="C5" i="7"/>
  <c r="C24" i="4"/>
  <c r="C23" i="4"/>
  <c r="C27" i="4" s="1"/>
  <c r="C20" i="4"/>
  <c r="C18" i="4"/>
  <c r="C15" i="4"/>
  <c r="C12" i="4"/>
  <c r="C11" i="4"/>
  <c r="C10" i="4"/>
  <c r="C9" i="4"/>
  <c r="C6" i="2"/>
  <c r="C23" i="2" s="1"/>
  <c r="C27" i="2" s="1"/>
  <c r="C6" i="4"/>
  <c r="C5" i="4"/>
  <c r="C26" i="2"/>
  <c r="C24" i="2"/>
  <c r="C22" i="2"/>
  <c r="C21" i="2"/>
  <c r="C20" i="2"/>
  <c r="C19" i="2"/>
  <c r="C18" i="2"/>
  <c r="C17" i="2"/>
  <c r="C16" i="2"/>
  <c r="C13" i="2"/>
  <c r="C12" i="2"/>
  <c r="C11" i="2"/>
  <c r="C10" i="2"/>
  <c r="C9" i="2"/>
  <c r="C5" i="2"/>
  <c r="K1" i="2"/>
  <c r="H25" i="13" l="1"/>
  <c r="H25" i="14" s="1"/>
  <c r="I25" i="13"/>
  <c r="I25" i="14" s="1"/>
  <c r="J25" i="13"/>
  <c r="K25" i="13"/>
  <c r="K25" i="14" s="1"/>
  <c r="L25" i="13"/>
  <c r="L25" i="14" s="1"/>
  <c r="M25" i="13"/>
  <c r="M25" i="14" s="1"/>
  <c r="N25" i="13"/>
  <c r="I24" i="13"/>
  <c r="I26" i="13" s="1"/>
  <c r="J24" i="13"/>
  <c r="J24" i="14" s="1"/>
  <c r="K24" i="13"/>
  <c r="K24" i="14" s="1"/>
  <c r="L24" i="13"/>
  <c r="L24" i="14" s="1"/>
  <c r="M24" i="13"/>
  <c r="N24" i="13"/>
  <c r="N24" i="14" s="1"/>
  <c r="L26" i="13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J5" i="13"/>
  <c r="K5" i="13"/>
  <c r="L5" i="13"/>
  <c r="M5" i="13"/>
  <c r="N5" i="13"/>
  <c r="N26" i="13" l="1"/>
  <c r="J26" i="13"/>
  <c r="N25" i="14"/>
  <c r="N23" i="13"/>
  <c r="N27" i="13" s="1"/>
  <c r="M26" i="13"/>
  <c r="M24" i="14"/>
  <c r="M23" i="13"/>
  <c r="M27" i="13" s="1"/>
  <c r="L23" i="13"/>
  <c r="L27" i="13" s="1"/>
  <c r="K26" i="13"/>
  <c r="K23" i="13"/>
  <c r="J25" i="14"/>
  <c r="J23" i="13"/>
  <c r="J27" i="13" s="1"/>
  <c r="I24" i="14"/>
  <c r="I23" i="13"/>
  <c r="I27" i="13" s="1"/>
  <c r="K27" i="13" l="1"/>
  <c r="P4" i="2" l="1"/>
  <c r="O5" i="11" l="1"/>
  <c r="N2" i="2" l="1"/>
  <c r="N2" i="17" l="1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C2" i="2"/>
  <c r="C2" i="17"/>
  <c r="D24" i="13"/>
  <c r="D24" i="14" s="1"/>
  <c r="E24" i="13"/>
  <c r="E24" i="14" s="1"/>
  <c r="F24" i="13"/>
  <c r="F24" i="14" s="1"/>
  <c r="G24" i="13"/>
  <c r="G24" i="14" s="1"/>
  <c r="H24" i="13"/>
  <c r="H24" i="14" s="1"/>
  <c r="D25" i="13"/>
  <c r="D25" i="14" s="1"/>
  <c r="E25" i="13"/>
  <c r="E25" i="14" s="1"/>
  <c r="F25" i="13"/>
  <c r="F25" i="14" s="1"/>
  <c r="G25" i="13"/>
  <c r="G25" i="14" s="1"/>
  <c r="C25" i="13"/>
  <c r="C25" i="14" s="1"/>
  <c r="O25" i="14" s="1"/>
  <c r="C24" i="13"/>
  <c r="C24" i="14" s="1"/>
  <c r="D5" i="13"/>
  <c r="E5" i="13"/>
  <c r="F5" i="13"/>
  <c r="G5" i="13"/>
  <c r="G5" i="14" s="1"/>
  <c r="H5" i="13"/>
  <c r="H5" i="14" s="1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6" i="14" s="1"/>
  <c r="C7" i="13"/>
  <c r="C7" i="14" s="1"/>
  <c r="C8" i="13"/>
  <c r="C8" i="14" s="1"/>
  <c r="C9" i="13"/>
  <c r="C9" i="14" s="1"/>
  <c r="C10" i="13"/>
  <c r="C10" i="14" s="1"/>
  <c r="C11" i="13"/>
  <c r="C11" i="14" s="1"/>
  <c r="C12" i="13"/>
  <c r="C12" i="14" s="1"/>
  <c r="C13" i="13"/>
  <c r="C13" i="14" s="1"/>
  <c r="C14" i="13"/>
  <c r="C14" i="14" s="1"/>
  <c r="C15" i="13"/>
  <c r="C15" i="14" s="1"/>
  <c r="C16" i="13"/>
  <c r="C16" i="14" s="1"/>
  <c r="C17" i="13"/>
  <c r="C17" i="14" s="1"/>
  <c r="C18" i="13"/>
  <c r="C18" i="14" s="1"/>
  <c r="C19" i="13"/>
  <c r="C19" i="14" s="1"/>
  <c r="C20" i="13"/>
  <c r="C20" i="14" s="1"/>
  <c r="C21" i="13"/>
  <c r="C21" i="14" s="1"/>
  <c r="C22" i="13"/>
  <c r="C22" i="14" s="1"/>
  <c r="C5" i="13"/>
  <c r="M27" i="12"/>
  <c r="L27" i="12"/>
  <c r="K27" i="12"/>
  <c r="J27" i="12"/>
  <c r="I27" i="12"/>
  <c r="H27" i="12"/>
  <c r="G27" i="12"/>
  <c r="F27" i="12"/>
  <c r="E27" i="12"/>
  <c r="D27" i="12"/>
  <c r="C27" i="12"/>
  <c r="C2" i="12"/>
  <c r="C2" i="10"/>
  <c r="O25" i="9"/>
  <c r="O24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C2" i="9"/>
  <c r="O25" i="11"/>
  <c r="O24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C2" i="11"/>
  <c r="O25" i="8"/>
  <c r="O24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C2" i="8"/>
  <c r="O25" i="7"/>
  <c r="O24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C2" i="7"/>
  <c r="N26" i="16"/>
  <c r="M26" i="16"/>
  <c r="L26" i="16"/>
  <c r="K26" i="16"/>
  <c r="J26" i="16"/>
  <c r="I26" i="16"/>
  <c r="H26" i="16"/>
  <c r="G26" i="16"/>
  <c r="F26" i="16"/>
  <c r="E26" i="16"/>
  <c r="D26" i="16"/>
  <c r="C26" i="16"/>
  <c r="O26" i="16" s="1"/>
  <c r="O25" i="16"/>
  <c r="O24" i="16"/>
  <c r="C2" i="16"/>
  <c r="N26" i="14"/>
  <c r="M26" i="14"/>
  <c r="L26" i="14"/>
  <c r="K26" i="14"/>
  <c r="J26" i="14"/>
  <c r="I26" i="14"/>
  <c r="H26" i="14"/>
  <c r="G26" i="14"/>
  <c r="F26" i="14"/>
  <c r="E26" i="14"/>
  <c r="D26" i="14"/>
  <c r="C26" i="14"/>
  <c r="O24" i="14"/>
  <c r="C2" i="14"/>
  <c r="H26" i="13"/>
  <c r="G26" i="13"/>
  <c r="F26" i="13"/>
  <c r="E26" i="13"/>
  <c r="O25" i="13"/>
  <c r="E23" i="13"/>
  <c r="O19" i="13"/>
  <c r="O13" i="13"/>
  <c r="C2" i="13"/>
  <c r="O25" i="6"/>
  <c r="O24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O25" i="4"/>
  <c r="O24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C2" i="4"/>
  <c r="C2" i="3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4" i="2"/>
  <c r="O25" i="2"/>
  <c r="O5" i="2"/>
  <c r="N27" i="12" l="1"/>
  <c r="O27" i="12" s="1"/>
  <c r="O26" i="14"/>
  <c r="O20" i="13"/>
  <c r="O7" i="13"/>
  <c r="O15" i="13"/>
  <c r="O26" i="2"/>
  <c r="O26" i="8"/>
  <c r="O26" i="11"/>
  <c r="O18" i="13"/>
  <c r="O22" i="13"/>
  <c r="D26" i="13"/>
  <c r="N5" i="16"/>
  <c r="J5" i="16"/>
  <c r="E27" i="13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H23" i="13"/>
  <c r="H27" i="13" s="1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O11" i="13"/>
  <c r="G23" i="13"/>
  <c r="G27" i="13" s="1"/>
  <c r="O27" i="2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5" i="16"/>
  <c r="O16" i="17"/>
  <c r="O26" i="4"/>
  <c r="F23" i="13"/>
  <c r="F27" i="13" s="1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23" i="14" s="1"/>
  <c r="F27" i="14" s="1"/>
  <c r="F5" i="16"/>
  <c r="F23" i="16" s="1"/>
  <c r="F27" i="16" s="1"/>
  <c r="O5" i="13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O16" i="13"/>
  <c r="E15" i="14"/>
  <c r="E15" i="16"/>
  <c r="E14" i="14"/>
  <c r="E14" i="16"/>
  <c r="O14" i="13"/>
  <c r="E13" i="14"/>
  <c r="E13" i="16"/>
  <c r="E12" i="14"/>
  <c r="E12" i="16"/>
  <c r="O12" i="13"/>
  <c r="E11" i="14"/>
  <c r="E11" i="16"/>
  <c r="E10" i="14"/>
  <c r="E10" i="16"/>
  <c r="O9" i="13"/>
  <c r="E9" i="14"/>
  <c r="E9" i="16"/>
  <c r="E8" i="14"/>
  <c r="E8" i="16"/>
  <c r="E7" i="14"/>
  <c r="E7" i="16"/>
  <c r="E6" i="14"/>
  <c r="E6" i="16"/>
  <c r="E5" i="14"/>
  <c r="E5" i="16"/>
  <c r="O26" i="6"/>
  <c r="O27" i="11"/>
  <c r="D22" i="14"/>
  <c r="D22" i="16"/>
  <c r="D21" i="14"/>
  <c r="D21" i="16"/>
  <c r="D20" i="14"/>
  <c r="D20" i="16"/>
  <c r="D19" i="14"/>
  <c r="D19" i="16"/>
  <c r="D18" i="14"/>
  <c r="O18" i="14" s="1"/>
  <c r="D18" i="16"/>
  <c r="D17" i="14"/>
  <c r="D17" i="16"/>
  <c r="D16" i="14"/>
  <c r="D16" i="16"/>
  <c r="D15" i="14"/>
  <c r="O15" i="14" s="1"/>
  <c r="D15" i="16"/>
  <c r="D14" i="14"/>
  <c r="O14" i="14" s="1"/>
  <c r="D14" i="16"/>
  <c r="D13" i="14"/>
  <c r="O13" i="14" s="1"/>
  <c r="D13" i="16"/>
  <c r="D12" i="14"/>
  <c r="D12" i="16"/>
  <c r="D11" i="14"/>
  <c r="O11" i="14" s="1"/>
  <c r="D11" i="16"/>
  <c r="D10" i="14"/>
  <c r="O10" i="14" s="1"/>
  <c r="D10" i="16"/>
  <c r="D9" i="14"/>
  <c r="O9" i="14" s="1"/>
  <c r="D9" i="16"/>
  <c r="D8" i="14"/>
  <c r="D8" i="16"/>
  <c r="D7" i="14"/>
  <c r="O7" i="14" s="1"/>
  <c r="D7" i="16"/>
  <c r="D23" i="13"/>
  <c r="D27" i="13" s="1"/>
  <c r="D6" i="14"/>
  <c r="D6" i="16"/>
  <c r="D5" i="14"/>
  <c r="D5" i="16"/>
  <c r="O20" i="17"/>
  <c r="O12" i="17"/>
  <c r="N2" i="7"/>
  <c r="N2" i="11"/>
  <c r="N2" i="10"/>
  <c r="N2" i="8"/>
  <c r="N2" i="9"/>
  <c r="O26" i="5"/>
  <c r="O21" i="13"/>
  <c r="O17" i="13"/>
  <c r="O10" i="13"/>
  <c r="O8" i="13"/>
  <c r="O6" i="13"/>
  <c r="O27" i="6"/>
  <c r="O26" i="9"/>
  <c r="K1" i="10"/>
  <c r="K1" i="12"/>
  <c r="O26" i="7"/>
  <c r="O22" i="17"/>
  <c r="O21" i="17"/>
  <c r="O19" i="17"/>
  <c r="O18" i="17"/>
  <c r="O17" i="17"/>
  <c r="O15" i="17"/>
  <c r="O14" i="17"/>
  <c r="O13" i="17"/>
  <c r="O9" i="17"/>
  <c r="O11" i="17"/>
  <c r="O10" i="17"/>
  <c r="O8" i="17"/>
  <c r="O7" i="17"/>
  <c r="O23" i="2"/>
  <c r="P7" i="2" s="1"/>
  <c r="N23" i="14"/>
  <c r="N27" i="14" s="1"/>
  <c r="J23" i="14"/>
  <c r="J27" i="14" s="1"/>
  <c r="M23" i="14"/>
  <c r="M27" i="14" s="1"/>
  <c r="I23" i="14"/>
  <c r="I27" i="14" s="1"/>
  <c r="L23" i="14"/>
  <c r="L27" i="14" s="1"/>
  <c r="H23" i="14"/>
  <c r="H27" i="14" s="1"/>
  <c r="K23" i="14"/>
  <c r="K27" i="14" s="1"/>
  <c r="G23" i="14"/>
  <c r="G27" i="14" s="1"/>
  <c r="C5" i="14"/>
  <c r="C23" i="14" s="1"/>
  <c r="C27" i="14" s="1"/>
  <c r="O24" i="17"/>
  <c r="O25" i="17"/>
  <c r="O6" i="17"/>
  <c r="O5" i="17"/>
  <c r="C26" i="13"/>
  <c r="O26" i="13" s="1"/>
  <c r="O24" i="13"/>
  <c r="C23" i="13"/>
  <c r="O27" i="9"/>
  <c r="O23" i="9"/>
  <c r="O23" i="11"/>
  <c r="P23" i="11" s="1"/>
  <c r="O27" i="8"/>
  <c r="O23" i="8"/>
  <c r="P26" i="8" s="1"/>
  <c r="O27" i="7"/>
  <c r="O23" i="7"/>
  <c r="O23" i="6"/>
  <c r="P23" i="6" s="1"/>
  <c r="O27" i="5"/>
  <c r="O27" i="4"/>
  <c r="O23" i="4"/>
  <c r="P26" i="4" s="1"/>
  <c r="P12" i="3"/>
  <c r="P21" i="3"/>
  <c r="P19" i="3"/>
  <c r="P24" i="3"/>
  <c r="P23" i="3"/>
  <c r="O19" i="14" l="1"/>
  <c r="O20" i="14"/>
  <c r="O22" i="14"/>
  <c r="P26" i="12"/>
  <c r="O10" i="16"/>
  <c r="N23" i="16"/>
  <c r="N27" i="16" s="1"/>
  <c r="L23" i="16"/>
  <c r="L27" i="16" s="1"/>
  <c r="P14" i="3"/>
  <c r="P6" i="3"/>
  <c r="O6" i="14"/>
  <c r="J23" i="16"/>
  <c r="J27" i="16" s="1"/>
  <c r="C23" i="16"/>
  <c r="C27" i="16" s="1"/>
  <c r="K23" i="16"/>
  <c r="K27" i="16" s="1"/>
  <c r="O21" i="14"/>
  <c r="I23" i="16"/>
  <c r="I27" i="16" s="1"/>
  <c r="M23" i="16"/>
  <c r="M27" i="16" s="1"/>
  <c r="H23" i="16"/>
  <c r="H27" i="16" s="1"/>
  <c r="O15" i="16"/>
  <c r="O11" i="16"/>
  <c r="G23" i="16"/>
  <c r="G27" i="16" s="1"/>
  <c r="O17" i="14"/>
  <c r="O6" i="16"/>
  <c r="O16" i="14"/>
  <c r="O8" i="14"/>
  <c r="O21" i="16"/>
  <c r="O16" i="16"/>
  <c r="O14" i="16"/>
  <c r="O22" i="16"/>
  <c r="O20" i="16"/>
  <c r="O19" i="16"/>
  <c r="O18" i="16"/>
  <c r="O17" i="16"/>
  <c r="O13" i="16"/>
  <c r="O12" i="16"/>
  <c r="E23" i="16"/>
  <c r="E27" i="16" s="1"/>
  <c r="O7" i="16"/>
  <c r="E23" i="14"/>
  <c r="E27" i="14" s="1"/>
  <c r="O8" i="16"/>
  <c r="O9" i="16"/>
  <c r="O12" i="14"/>
  <c r="P26" i="5"/>
  <c r="D23" i="14"/>
  <c r="D27" i="14" s="1"/>
  <c r="D23" i="16"/>
  <c r="O5" i="16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O5" i="14"/>
  <c r="P15" i="2"/>
  <c r="P24" i="2"/>
  <c r="P18" i="2"/>
  <c r="P9" i="2"/>
  <c r="P13" i="2"/>
  <c r="P11" i="2"/>
  <c r="P26" i="2"/>
  <c r="P23" i="2"/>
  <c r="P16" i="2"/>
  <c r="P6" i="2"/>
  <c r="P21" i="2"/>
  <c r="P14" i="2"/>
  <c r="P22" i="2"/>
  <c r="P8" i="2"/>
  <c r="P19" i="2"/>
  <c r="P27" i="2"/>
  <c r="P12" i="2"/>
  <c r="P20" i="2"/>
  <c r="P5" i="2"/>
  <c r="P10" i="2"/>
  <c r="P17" i="2"/>
  <c r="P25" i="2"/>
  <c r="C27" i="13"/>
  <c r="O27" i="13" s="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5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7" l="1"/>
  <c r="D8" i="1" s="1"/>
  <c r="O27" i="14"/>
  <c r="D7" i="1" s="1"/>
  <c r="O23" i="14"/>
  <c r="P26" i="14" s="1"/>
  <c r="D27" i="16"/>
  <c r="O27" i="16" s="1"/>
  <c r="O23" i="16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7" i="13"/>
  <c r="D6" i="1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7" l="1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</calcChain>
</file>

<file path=xl/sharedStrings.xml><?xml version="1.0" encoding="utf-8"?>
<sst xmlns="http://schemas.openxmlformats.org/spreadsheetml/2006/main" count="733" uniqueCount="85">
  <si>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</si>
  <si>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</si>
  <si>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</si>
  <si>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</si>
  <si>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</si>
  <si>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</si>
  <si>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</si>
  <si>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</si>
  <si>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</si>
  <si>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</si>
  <si>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</si>
  <si>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</si>
  <si>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</si>
  <si>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</si>
  <si>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</si>
  <si>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</si>
  <si>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</si>
  <si>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</si>
  <si>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</si>
  <si>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</si>
  <si>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</si>
  <si>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</si>
  <si>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</si>
  <si>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</si>
  <si>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</si>
  <si>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</si>
  <si>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</si>
  <si>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</si>
  <si>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</si>
  <si>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</si>
  <si>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</si>
  <si>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</si>
  <si>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</si>
  <si>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</si>
  <si>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</si>
  <si>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</si>
  <si>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</si>
  <si>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</si>
  <si>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</si>
  <si>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</si>
  <si>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</si>
  <si>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</si>
  <si>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</si>
  <si>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</si>
  <si>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</si>
  <si>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</si>
  <si>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</si>
  <si>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</si>
  <si>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</si>
  <si>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</si>
  <si>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</si>
  <si>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</si>
  <si>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</si>
  <si>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</si>
  <si>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</si>
  <si>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</si>
  <si>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เรื้องรัง 25%  ของหน่วยงานต่างๆในCUPกุมภวาปี 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</si>
  <si>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</si>
  <si>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</si>
  <si>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</si>
  <si>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</si>
  <si>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</si>
  <si>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</si>
  <si>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</si>
  <si>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</si>
  <si>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</si>
  <si>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</si>
  <si>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</si>
  <si>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</si>
  <si>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</si>
  <si>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</si>
  <si>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</si>
  <si>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</si>
  <si>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</si>
  <si>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</si>
  <si>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</si>
  <si>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</si>
  <si>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</si>
  <si>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</si>
  <si>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</si>
  <si>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</si>
  <si>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>โรงพยาบาลห้วยเกิ้ง</t>
  </si>
  <si>
    <t xml:space="preserve"> ปีงบประมาณ   2562</t>
  </si>
  <si>
    <t xml:space="preserve">รายงานข้อมูลณ วันที่ 28/10/61 </t>
  </si>
  <si>
    <t>เหล่าสีเสียด(ตูมใต้)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</si>
</sst>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5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4" fontId="10" fillId="4" borderId="1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3" fillId="4" borderId="1" xfId="0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3" fillId="2" borderId="1" xfId="0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0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4" borderId="1" xfId="2" applyNumberFormat="1" applyFont="1" applyFill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center" vertical="center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D6" sqref="D6"/>
    </sheetView>
  </sheetViews>
  <sheetFormatPr defaultRowHeight="36.75" customHeight="1" x14ac:dyDescent="0.2"/>
  <cols>
    <col min="1" max="1" width="3" style="226" customWidth="1"/>
    <col min="2" max="2" width="4.5" style="227" customWidth="1"/>
    <col min="3" max="3" width="55" style="161" customWidth="1"/>
    <col min="4" max="4" width="20.375" style="226" customWidth="1"/>
    <col min="5" max="27" width="3" style="226" customWidth="1"/>
    <col min="28" max="16384" width="9" style="226"/>
  </cols>
  <sheetData>
    <row r="1" spans="2:5" s="230" customFormat="1" ht="27" customHeight="1" x14ac:dyDescent="0.2">
      <c r="B1" s="228"/>
      <c r="C1" s="229" t="s">
        <v>47</v>
      </c>
    </row>
    <row r="2" spans="2:5" s="230" customFormat="1" ht="27" customHeight="1" x14ac:dyDescent="0.2">
      <c r="B2" s="228"/>
      <c r="C2" s="231" t="s">
        <v>77</v>
      </c>
    </row>
    <row r="3" spans="2:5" s="230" customFormat="1" ht="27" customHeight="1" x14ac:dyDescent="0.2">
      <c r="B3" s="228"/>
      <c r="C3" s="232" t="s">
        <v>82</v>
      </c>
      <c r="E3" s="233"/>
    </row>
    <row r="4" spans="2:5" s="230" customFormat="1" ht="22.5" customHeight="1" x14ac:dyDescent="0.2">
      <c r="B4" s="228"/>
      <c r="C4" s="234"/>
      <c r="D4" s="235" t="s">
        <v>83</v>
      </c>
      <c r="E4" s="233"/>
    </row>
    <row r="5" spans="2:5" ht="36.75" customHeight="1" x14ac:dyDescent="0.2">
      <c r="B5" s="236" t="s">
        <v>0</v>
      </c>
      <c r="C5" s="236" t="s">
        <v>46</v>
      </c>
      <c r="D5" s="237">
        <v>241728</v>
      </c>
      <c r="E5" s="227"/>
    </row>
    <row r="6" spans="2:5" ht="30" customHeight="1" x14ac:dyDescent="0.2">
      <c r="B6" s="238">
        <v>1</v>
      </c>
      <c r="C6" s="239" t="s">
        <v>74</v>
      </c>
      <c r="D6" s="240">
        <f>'1.1รวมยาทั้งหมด(1+2+3+4)'!O27</f>
        <v>347595.32999999996</v>
      </c>
    </row>
    <row r="7" spans="2:5" ht="30" customHeight="1" x14ac:dyDescent="0.2">
      <c r="B7" s="238">
        <v>2</v>
      </c>
      <c r="C7" s="239" t="s">
        <v>75</v>
      </c>
      <c r="D7" s="240">
        <f>'1.2 ยาทั้งหมดรวมvaccin'!O27</f>
        <v>601341.24</v>
      </c>
    </row>
    <row r="8" spans="2:5" ht="60.75" customHeight="1" x14ac:dyDescent="0.2">
      <c r="B8" s="238">
        <v>3</v>
      </c>
      <c r="C8" s="241" t="s">
        <v>79</v>
      </c>
      <c r="D8" s="240">
        <f>'2.รวมวชย ทุกประเภท'!O27</f>
        <v>0</v>
      </c>
    </row>
    <row r="9" spans="2:5" ht="36.75" customHeight="1" x14ac:dyDescent="0.2">
      <c r="B9" s="236">
        <v>4</v>
      </c>
      <c r="C9" s="244" t="s">
        <v>78</v>
      </c>
      <c r="D9" s="242">
        <f>D7+D8</f>
        <v>601341.24</v>
      </c>
    </row>
    <row r="10" spans="2:5" ht="12" customHeight="1" x14ac:dyDescent="0.2"/>
    <row r="11" spans="2:5" ht="23.25" customHeight="1" x14ac:dyDescent="0.2">
      <c r="B11" s="243" t="s">
        <v>76</v>
      </c>
      <c r="C11" s="226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workbookViewId="0">
      <selection activeCell="C5" sqref="C5:N28"/>
    </sheetView>
  </sheetViews>
  <sheetFormatPr defaultColWidth="12.875" defaultRowHeight="17.25" customHeight="1" x14ac:dyDescent="0.2"/>
  <cols>
    <col min="1" max="1" width="4.75" style="261" customWidth="1"/>
    <col min="2" max="2" width="15.25" style="262" customWidth="1"/>
    <col min="3" max="14" width="8.375" style="125" customWidth="1"/>
    <col min="15" max="15" width="10" style="284" customWidth="1"/>
    <col min="16" max="16" width="9.625" style="288" customWidth="1"/>
    <col min="17" max="16384" width="12.875" style="125"/>
  </cols>
  <sheetData>
    <row r="1" spans="1:17" s="104" customFormat="1" ht="17.25" customHeight="1" x14ac:dyDescent="0.2">
      <c r="A1" s="255"/>
      <c r="B1" s="259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2562</v>
      </c>
      <c r="L1" s="102"/>
      <c r="M1" s="102"/>
      <c r="N1" s="102"/>
      <c r="O1" s="141"/>
      <c r="P1" s="287"/>
      <c r="Q1" s="248"/>
    </row>
    <row r="2" spans="1:17" s="104" customFormat="1" ht="17.25" customHeight="1" x14ac:dyDescent="0.2">
      <c r="A2" s="255"/>
      <c r="B2" s="259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 xml:space="preserve">รายงานข้อมูลณ วันที่ 28/10/61 </v>
      </c>
      <c r="O2" s="141"/>
      <c r="P2" s="287"/>
      <c r="Q2" s="248"/>
    </row>
    <row r="3" spans="1:17" ht="6.75" customHeight="1" x14ac:dyDescent="0.2"/>
    <row r="4" spans="1:17" ht="17.25" customHeight="1" x14ac:dyDescent="0.2">
      <c r="A4" s="256" t="s">
        <v>0</v>
      </c>
      <c r="B4" s="249" t="s">
        <v>1</v>
      </c>
      <c r="C4" s="253" t="s">
        <v>27</v>
      </c>
      <c r="D4" s="253" t="s">
        <v>28</v>
      </c>
      <c r="E4" s="253" t="s">
        <v>29</v>
      </c>
      <c r="F4" s="253" t="s">
        <v>30</v>
      </c>
      <c r="G4" s="253" t="s">
        <v>31</v>
      </c>
      <c r="H4" s="253" t="s">
        <v>32</v>
      </c>
      <c r="I4" s="253" t="s">
        <v>33</v>
      </c>
      <c r="J4" s="253" t="s">
        <v>34</v>
      </c>
      <c r="K4" s="253" t="s">
        <v>35</v>
      </c>
      <c r="L4" s="253" t="s">
        <v>36</v>
      </c>
      <c r="M4" s="253" t="s">
        <v>37</v>
      </c>
      <c r="N4" s="253" t="s">
        <v>38</v>
      </c>
      <c r="O4" s="285" t="s">
        <v>39</v>
      </c>
      <c r="P4" s="289" t="s">
        <v>40</v>
      </c>
    </row>
    <row r="5" spans="1:17" ht="17.25" customHeight="1" x14ac:dyDescent="0.2">
      <c r="A5" s="256">
        <v>1</v>
      </c>
      <c r="B5" s="249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8">
        <f>SUM(C5:N5)</f>
        <v>0</v>
      </c>
      <c r="P5" s="290" t="e">
        <f t="shared" ref="P5:P27" si="0">O5/$O$23</f>
        <v>#DIV/0!</v>
      </c>
    </row>
    <row r="6" spans="1:17" ht="17.25" customHeight="1" x14ac:dyDescent="0.2">
      <c r="A6" s="256">
        <v>2</v>
      </c>
      <c r="B6" s="249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8">
        <f t="shared" ref="O6:O27" si="1">SUM(C6:N6)</f>
        <v>0</v>
      </c>
      <c r="P6" s="290" t="e">
        <f t="shared" si="0"/>
        <v>#DIV/0!</v>
      </c>
    </row>
    <row r="7" spans="1:17" ht="17.25" customHeight="1" x14ac:dyDescent="0.2">
      <c r="A7" s="256">
        <v>3</v>
      </c>
      <c r="B7" s="249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8">
        <f t="shared" si="1"/>
        <v>0</v>
      </c>
      <c r="P7" s="290" t="e">
        <f t="shared" si="0"/>
        <v>#DIV/0!</v>
      </c>
    </row>
    <row r="8" spans="1:17" ht="17.25" customHeight="1" x14ac:dyDescent="0.2">
      <c r="A8" s="256">
        <v>4</v>
      </c>
      <c r="B8" s="249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68">
        <f t="shared" si="1"/>
        <v>0</v>
      </c>
      <c r="P8" s="290" t="e">
        <f t="shared" si="0"/>
        <v>#DIV/0!</v>
      </c>
    </row>
    <row r="9" spans="1:17" ht="17.25" customHeight="1" x14ac:dyDescent="0.2">
      <c r="A9" s="256">
        <v>5</v>
      </c>
      <c r="B9" s="249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8">
        <f t="shared" si="1"/>
        <v>0</v>
      </c>
      <c r="P9" s="290" t="e">
        <f t="shared" si="0"/>
        <v>#DIV/0!</v>
      </c>
    </row>
    <row r="10" spans="1:17" ht="17.25" customHeight="1" x14ac:dyDescent="0.2">
      <c r="A10" s="256">
        <v>6</v>
      </c>
      <c r="B10" s="249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68">
        <f t="shared" si="1"/>
        <v>0</v>
      </c>
      <c r="P10" s="290" t="e">
        <f t="shared" si="0"/>
        <v>#DIV/0!</v>
      </c>
    </row>
    <row r="11" spans="1:17" ht="17.25" customHeight="1" x14ac:dyDescent="0.2">
      <c r="A11" s="256">
        <v>7</v>
      </c>
      <c r="B11" s="249" t="s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68">
        <f t="shared" si="1"/>
        <v>0</v>
      </c>
      <c r="P11" s="290" t="e">
        <f t="shared" si="0"/>
        <v>#DIV/0!</v>
      </c>
    </row>
    <row r="12" spans="1:17" ht="17.25" customHeight="1" x14ac:dyDescent="0.2">
      <c r="A12" s="256">
        <v>8</v>
      </c>
      <c r="B12" s="249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68">
        <f t="shared" si="1"/>
        <v>0</v>
      </c>
      <c r="P12" s="290" t="e">
        <f t="shared" si="0"/>
        <v>#DIV/0!</v>
      </c>
    </row>
    <row r="13" spans="1:17" ht="17.25" customHeight="1" x14ac:dyDescent="0.2">
      <c r="A13" s="256">
        <v>9</v>
      </c>
      <c r="B13" s="249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68">
        <f t="shared" si="1"/>
        <v>0</v>
      </c>
      <c r="P13" s="290" t="e">
        <f t="shared" si="0"/>
        <v>#DIV/0!</v>
      </c>
    </row>
    <row r="14" spans="1:17" ht="17.25" customHeight="1" x14ac:dyDescent="0.2">
      <c r="A14" s="256">
        <v>10</v>
      </c>
      <c r="B14" s="249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8">
        <f t="shared" si="1"/>
        <v>0</v>
      </c>
      <c r="P14" s="290" t="e">
        <f t="shared" si="0"/>
        <v>#DIV/0!</v>
      </c>
    </row>
    <row r="15" spans="1:17" ht="17.25" customHeight="1" x14ac:dyDescent="0.2">
      <c r="A15" s="256">
        <v>11</v>
      </c>
      <c r="B15" s="249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68">
        <f t="shared" si="1"/>
        <v>0</v>
      </c>
      <c r="P15" s="290" t="e">
        <f t="shared" si="0"/>
        <v>#DIV/0!</v>
      </c>
    </row>
    <row r="16" spans="1:17" ht="17.25" customHeight="1" x14ac:dyDescent="0.2">
      <c r="A16" s="256">
        <v>12</v>
      </c>
      <c r="B16" s="249" t="s">
        <v>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68">
        <f t="shared" si="1"/>
        <v>0</v>
      </c>
      <c r="P16" s="290" t="e">
        <f t="shared" si="0"/>
        <v>#DIV/0!</v>
      </c>
    </row>
    <row r="17" spans="1:16" ht="17.25" customHeight="1" x14ac:dyDescent="0.2">
      <c r="A17" s="256">
        <v>13</v>
      </c>
      <c r="B17" s="249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68">
        <f t="shared" si="1"/>
        <v>0</v>
      </c>
      <c r="P17" s="290" t="e">
        <f t="shared" si="0"/>
        <v>#DIV/0!</v>
      </c>
    </row>
    <row r="18" spans="1:16" ht="17.25" customHeight="1" x14ac:dyDescent="0.2">
      <c r="A18" s="256">
        <v>14</v>
      </c>
      <c r="B18" s="249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8">
        <f t="shared" si="1"/>
        <v>0</v>
      </c>
      <c r="P18" s="290" t="e">
        <f t="shared" si="0"/>
        <v>#DIV/0!</v>
      </c>
    </row>
    <row r="19" spans="1:16" ht="17.25" customHeight="1" x14ac:dyDescent="0.2">
      <c r="A19" s="256">
        <v>15</v>
      </c>
      <c r="B19" s="249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68">
        <f t="shared" si="1"/>
        <v>0</v>
      </c>
      <c r="P19" s="290" t="e">
        <f t="shared" si="0"/>
        <v>#DIV/0!</v>
      </c>
    </row>
    <row r="20" spans="1:16" ht="17.25" customHeight="1" x14ac:dyDescent="0.2">
      <c r="A20" s="256">
        <v>16</v>
      </c>
      <c r="B20" s="249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68">
        <f t="shared" si="1"/>
        <v>0</v>
      </c>
      <c r="P20" s="290" t="e">
        <f t="shared" si="0"/>
        <v>#DIV/0!</v>
      </c>
    </row>
    <row r="21" spans="1:16" ht="17.25" customHeight="1" x14ac:dyDescent="0.2">
      <c r="A21" s="256">
        <v>17</v>
      </c>
      <c r="B21" s="249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68">
        <f t="shared" si="1"/>
        <v>0</v>
      </c>
      <c r="P21" s="290" t="e">
        <f t="shared" si="0"/>
        <v>#DIV/0!</v>
      </c>
    </row>
    <row r="22" spans="1:16" ht="17.25" customHeight="1" x14ac:dyDescent="0.2">
      <c r="A22" s="256">
        <v>18</v>
      </c>
      <c r="B22" s="249" t="s">
        <v>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8">
        <f t="shared" si="1"/>
        <v>0</v>
      </c>
      <c r="P22" s="290" t="e">
        <f t="shared" si="0"/>
        <v>#DIV/0!</v>
      </c>
    </row>
    <row r="23" spans="1:16" s="265" customFormat="1" ht="17.25" customHeight="1" x14ac:dyDescent="0.2">
      <c r="A23" s="266" t="s">
        <v>68</v>
      </c>
      <c r="B23" s="267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86">
        <f t="shared" si="1"/>
        <v>0</v>
      </c>
      <c r="P23" s="291" t="e">
        <f t="shared" si="0"/>
        <v>#DIV/0!</v>
      </c>
    </row>
    <row r="24" spans="1:16" ht="17.25" customHeight="1" x14ac:dyDescent="0.2">
      <c r="A24" s="257">
        <v>19</v>
      </c>
      <c r="B24" s="250" t="s">
        <v>16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8">
        <f t="shared" si="1"/>
        <v>0</v>
      </c>
      <c r="P24" s="290" t="e">
        <f t="shared" si="0"/>
        <v>#DIV/0!</v>
      </c>
    </row>
    <row r="25" spans="1:16" ht="17.25" customHeight="1" x14ac:dyDescent="0.2">
      <c r="A25" s="257">
        <v>20</v>
      </c>
      <c r="B25" s="250" t="s">
        <v>17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8">
        <f t="shared" si="1"/>
        <v>0</v>
      </c>
      <c r="P25" s="290" t="e">
        <f t="shared" si="0"/>
        <v>#DIV/0!</v>
      </c>
    </row>
    <row r="26" spans="1:16" s="265" customFormat="1" ht="17.25" customHeight="1" x14ac:dyDescent="0.2">
      <c r="A26" s="272" t="s">
        <v>54</v>
      </c>
      <c r="B26" s="273" t="s">
        <v>23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74">
        <f t="shared" si="1"/>
        <v>0</v>
      </c>
      <c r="P26" s="292" t="e">
        <f t="shared" si="0"/>
        <v>#DIV/0!</v>
      </c>
    </row>
    <row r="27" spans="1:16" s="269" customFormat="1" ht="17.25" customHeight="1" x14ac:dyDescent="0.2">
      <c r="A27" s="277" t="s">
        <v>69</v>
      </c>
      <c r="B27" s="278" t="s">
        <v>25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80">
        <f t="shared" si="1"/>
        <v>0</v>
      </c>
      <c r="P27" s="293" t="e">
        <f t="shared" si="0"/>
        <v>#DIV/0!</v>
      </c>
    </row>
    <row r="28" spans="1:16" s="115" customFormat="1" ht="18" customHeight="1" x14ac:dyDescent="0.45">
      <c r="A28" s="258"/>
      <c r="B28" s="260"/>
      <c r="O28" s="314"/>
      <c r="P28" s="360"/>
    </row>
    <row r="29" spans="1:16" s="115" customFormat="1" ht="18" customHeight="1" x14ac:dyDescent="0.45">
      <c r="A29" s="258"/>
      <c r="B29" s="260"/>
      <c r="L29" s="363" t="s">
        <v>49</v>
      </c>
      <c r="M29" s="363"/>
      <c r="N29" s="363"/>
      <c r="O29" s="314"/>
      <c r="P29" s="360"/>
    </row>
    <row r="30" spans="1:16" s="115" customFormat="1" ht="18" customHeight="1" x14ac:dyDescent="0.45">
      <c r="A30" s="258"/>
      <c r="B30" s="260"/>
      <c r="G30" s="363" t="s">
        <v>80</v>
      </c>
      <c r="H30" s="363"/>
      <c r="I30" s="363"/>
      <c r="J30" s="121"/>
      <c r="K30" s="121"/>
      <c r="L30" s="363"/>
      <c r="M30" s="363"/>
      <c r="N30" s="363"/>
      <c r="O30" s="314"/>
      <c r="P30" s="360"/>
    </row>
    <row r="31" spans="1:16" s="115" customFormat="1" ht="18" customHeight="1" x14ac:dyDescent="0.45">
      <c r="A31" s="258"/>
      <c r="B31" s="260"/>
      <c r="G31" s="121"/>
      <c r="H31" s="121" t="s">
        <v>50</v>
      </c>
      <c r="I31" s="121"/>
      <c r="J31" s="121"/>
      <c r="K31" s="121"/>
      <c r="L31" s="122"/>
      <c r="M31" s="121" t="s">
        <v>51</v>
      </c>
      <c r="N31" s="123"/>
      <c r="O31" s="314"/>
      <c r="P31" s="360"/>
    </row>
    <row r="32" spans="1:16" s="115" customFormat="1" ht="18" customHeight="1" x14ac:dyDescent="0.45">
      <c r="A32" s="258"/>
      <c r="B32" s="260"/>
      <c r="G32" s="121"/>
      <c r="H32" s="122" t="s">
        <v>52</v>
      </c>
      <c r="I32" s="122"/>
      <c r="J32" s="122"/>
      <c r="K32" s="121"/>
      <c r="L32" s="122"/>
      <c r="M32" s="121" t="s">
        <v>53</v>
      </c>
      <c r="N32" s="123"/>
      <c r="O32" s="314"/>
      <c r="P32" s="360"/>
    </row>
    <row r="33" spans="1:16" s="115" customFormat="1" ht="18" customHeight="1" x14ac:dyDescent="0.45">
      <c r="A33" s="258"/>
      <c r="B33" s="260"/>
      <c r="G33" s="122"/>
      <c r="H33" s="122"/>
      <c r="I33" s="122"/>
      <c r="J33" s="122"/>
      <c r="K33" s="121"/>
      <c r="L33" s="122"/>
      <c r="M33" s="122"/>
      <c r="N33" s="124"/>
      <c r="O33" s="314"/>
      <c r="P33" s="360"/>
    </row>
    <row r="34" spans="1:16" s="115" customFormat="1" ht="18" customHeight="1" x14ac:dyDescent="0.45">
      <c r="A34" s="258"/>
      <c r="B34" s="260"/>
      <c r="O34" s="314"/>
      <c r="P34" s="360"/>
    </row>
    <row r="35" spans="1:16" s="115" customFormat="1" ht="18" customHeight="1" x14ac:dyDescent="0.45">
      <c r="A35" s="258"/>
      <c r="B35" s="260"/>
      <c r="O35" s="314"/>
      <c r="P35" s="36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" zoomScale="112" zoomScaleNormal="112" workbookViewId="0">
      <selection activeCell="E21" sqref="E21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57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28/10/61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f>6075.3+450+450+796.8</f>
        <v>7772.1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99">
        <f>SUM(C5:N5)</f>
        <v>7772.1</v>
      </c>
      <c r="P5" s="290">
        <f t="shared" ref="P5:P27" si="0">O5/$O$23</f>
        <v>0.14464368365426436</v>
      </c>
    </row>
    <row r="6" spans="1:17" ht="17.25" customHeight="1" x14ac:dyDescent="0.2">
      <c r="A6" s="25">
        <v>2</v>
      </c>
      <c r="B6" s="26" t="s">
        <v>19</v>
      </c>
      <c r="C6" s="36">
        <v>1717.35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99">
        <f t="shared" ref="O6:O27" si="1">SUM(C6:N6)</f>
        <v>1717.35</v>
      </c>
      <c r="P6" s="290">
        <f t="shared" si="0"/>
        <v>3.1960966807381641E-2</v>
      </c>
    </row>
    <row r="7" spans="1:17" ht="17.25" customHeight="1" x14ac:dyDescent="0.2">
      <c r="A7" s="25">
        <v>3</v>
      </c>
      <c r="B7" s="26" t="s">
        <v>20</v>
      </c>
      <c r="C7" s="36">
        <f>350+1000</f>
        <v>1350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99">
        <f t="shared" si="1"/>
        <v>1350</v>
      </c>
      <c r="P7" s="290">
        <f t="shared" si="0"/>
        <v>2.5124351582359577E-2</v>
      </c>
    </row>
    <row r="8" spans="1:17" ht="17.25" customHeight="1" x14ac:dyDescent="0.2">
      <c r="A8" s="25">
        <v>4</v>
      </c>
      <c r="B8" s="26" t="s">
        <v>21</v>
      </c>
      <c r="C8" s="36">
        <f>240.75+170+100</f>
        <v>510.75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99">
        <f t="shared" si="1"/>
        <v>510.75</v>
      </c>
      <c r="P8" s="290">
        <f t="shared" si="0"/>
        <v>9.5053796819927067E-3</v>
      </c>
    </row>
    <row r="9" spans="1:17" ht="17.25" customHeight="1" x14ac:dyDescent="0.2">
      <c r="A9" s="25">
        <v>5</v>
      </c>
      <c r="B9" s="26" t="s">
        <v>2</v>
      </c>
      <c r="C9" s="36">
        <f>1921.4+9098.15-5040</f>
        <v>5979.5499999999993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99">
        <f t="shared" si="1"/>
        <v>5979.5499999999993</v>
      </c>
      <c r="P9" s="290">
        <f t="shared" si="0"/>
        <v>0.11128319741059126</v>
      </c>
    </row>
    <row r="10" spans="1:17" ht="17.25" customHeight="1" x14ac:dyDescent="0.2">
      <c r="A10" s="25">
        <v>6</v>
      </c>
      <c r="B10" s="26" t="s">
        <v>3</v>
      </c>
      <c r="C10" s="36">
        <f>5573.6-1320-160</f>
        <v>4093.6000000000004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99">
        <f t="shared" si="1"/>
        <v>4093.6000000000004</v>
      </c>
      <c r="P10" s="290">
        <f t="shared" si="0"/>
        <v>7.6184478250034937E-2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99">
        <f t="shared" si="1"/>
        <v>0</v>
      </c>
      <c r="P11" s="290">
        <f t="shared" si="0"/>
        <v>0</v>
      </c>
    </row>
    <row r="12" spans="1:17" ht="17.25" customHeight="1" x14ac:dyDescent="0.2">
      <c r="A12" s="25">
        <v>8</v>
      </c>
      <c r="B12" s="26" t="s">
        <v>5</v>
      </c>
      <c r="C12" s="36">
        <v>215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99">
        <f t="shared" si="1"/>
        <v>215</v>
      </c>
      <c r="P12" s="290">
        <f t="shared" si="0"/>
        <v>4.0012856223757848E-3</v>
      </c>
    </row>
    <row r="13" spans="1:17" ht="17.25" customHeight="1" x14ac:dyDescent="0.2">
      <c r="A13" s="25">
        <v>9</v>
      </c>
      <c r="B13" s="26" t="s">
        <v>6</v>
      </c>
      <c r="C13" s="36">
        <f>3771.42+545.7</f>
        <v>4317.12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99">
        <f t="shared" si="1"/>
        <v>4317.12</v>
      </c>
      <c r="P13" s="290">
        <f t="shared" si="0"/>
        <v>8.0344326446841613E-2</v>
      </c>
    </row>
    <row r="14" spans="1:17" ht="17.25" customHeight="1" x14ac:dyDescent="0.2">
      <c r="A14" s="25">
        <v>10</v>
      </c>
      <c r="B14" s="26" t="s">
        <v>7</v>
      </c>
      <c r="C14" s="36">
        <f>6589.6-5040+1365.22</f>
        <v>2914.8200000000006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99">
        <f t="shared" si="1"/>
        <v>2914.8200000000006</v>
      </c>
      <c r="P14" s="290">
        <f t="shared" si="0"/>
        <v>5.4246638873550634E-2</v>
      </c>
    </row>
    <row r="15" spans="1:17" ht="17.25" customHeight="1" x14ac:dyDescent="0.2">
      <c r="A15" s="25">
        <v>11</v>
      </c>
      <c r="B15" s="26" t="s">
        <v>8</v>
      </c>
      <c r="C15" s="36">
        <f>2156.06+647.35+1000+1000+500</f>
        <v>5303.41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99">
        <f t="shared" si="1"/>
        <v>5303.41</v>
      </c>
      <c r="P15" s="290">
        <f t="shared" si="0"/>
        <v>9.8699805500297486E-2</v>
      </c>
    </row>
    <row r="16" spans="1:17" ht="17.25" customHeight="1" x14ac:dyDescent="0.2">
      <c r="A16" s="25">
        <v>12</v>
      </c>
      <c r="B16" s="26" t="s">
        <v>9</v>
      </c>
      <c r="C16" s="36">
        <f>2692.54-750-112</f>
        <v>1830.54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99">
        <f t="shared" si="1"/>
        <v>1830.54</v>
      </c>
      <c r="P16" s="290">
        <f t="shared" si="0"/>
        <v>3.4067504107831478E-2</v>
      </c>
    </row>
    <row r="17" spans="1:16" ht="17.25" customHeight="1" x14ac:dyDescent="0.2">
      <c r="A17" s="25">
        <v>13</v>
      </c>
      <c r="B17" s="26" t="s">
        <v>10</v>
      </c>
      <c r="C17" s="36">
        <v>1488.72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99">
        <f t="shared" si="1"/>
        <v>1488.72</v>
      </c>
      <c r="P17" s="290">
        <f t="shared" si="0"/>
        <v>2.7706018287178037E-2</v>
      </c>
    </row>
    <row r="18" spans="1:16" ht="17.25" customHeight="1" x14ac:dyDescent="0.2">
      <c r="A18" s="25">
        <v>14</v>
      </c>
      <c r="B18" s="26" t="s">
        <v>11</v>
      </c>
      <c r="C18" s="36">
        <f>2742.46+1230+230.05</f>
        <v>4202.51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99">
        <f t="shared" si="1"/>
        <v>4202.51</v>
      </c>
      <c r="P18" s="290">
        <f t="shared" si="0"/>
        <v>7.8211362050653294E-2</v>
      </c>
    </row>
    <row r="19" spans="1:16" ht="17.25" customHeight="1" x14ac:dyDescent="0.2">
      <c r="A19" s="25">
        <v>15</v>
      </c>
      <c r="B19" s="26" t="s">
        <v>12</v>
      </c>
      <c r="C19" s="36">
        <f>6150.6-550</f>
        <v>5600.6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99">
        <f t="shared" si="1"/>
        <v>5600.6</v>
      </c>
      <c r="P19" s="290">
        <f t="shared" si="0"/>
        <v>0.10423069886826893</v>
      </c>
    </row>
    <row r="20" spans="1:16" ht="17.25" customHeight="1" x14ac:dyDescent="0.2">
      <c r="A20" s="25">
        <v>16</v>
      </c>
      <c r="B20" s="128" t="s">
        <v>13</v>
      </c>
      <c r="C20" s="36">
        <f>180+481.5+1287.55</f>
        <v>1949.05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99">
        <f t="shared" si="1"/>
        <v>1949.05</v>
      </c>
      <c r="P20" s="290">
        <f t="shared" si="0"/>
        <v>3.6273049964146618E-2</v>
      </c>
    </row>
    <row r="21" spans="1:16" ht="17.25" customHeight="1" x14ac:dyDescent="0.2">
      <c r="A21" s="25">
        <v>17</v>
      </c>
      <c r="B21" s="26" t="s">
        <v>14</v>
      </c>
      <c r="C21" s="36">
        <f>1691.63+2076.98</f>
        <v>3768.61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99">
        <f t="shared" si="1"/>
        <v>3768.61</v>
      </c>
      <c r="P21" s="290">
        <f t="shared" si="0"/>
        <v>7.0136209345774914E-2</v>
      </c>
    </row>
    <row r="22" spans="1:16" ht="17.25" customHeight="1" x14ac:dyDescent="0.2">
      <c r="A22" s="25">
        <v>18</v>
      </c>
      <c r="B22" s="26" t="s">
        <v>15</v>
      </c>
      <c r="C22" s="36">
        <f>219+500</f>
        <v>719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99">
        <f t="shared" si="1"/>
        <v>719</v>
      </c>
      <c r="P22" s="290">
        <f t="shared" si="0"/>
        <v>1.3381043546456693E-2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C5+C6+C7+C8+C9+C10+C11+C12+C13+C14+C15+C16+C17+C18+C19+C20+C21+C22</f>
        <v>53732.73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4">
        <f t="shared" si="1"/>
        <v>53732.73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f>13206.63+3595.27+240.75+170</f>
        <v>17212.649999999998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99">
        <f t="shared" si="1"/>
        <v>17212.649999999998</v>
      </c>
      <c r="P24" s="290">
        <f t="shared" si="0"/>
        <v>0.32033827426970485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99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54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C23+C24</f>
        <v>70945.38</v>
      </c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3">
        <f t="shared" si="1"/>
        <v>70945.38</v>
      </c>
      <c r="P27" s="293">
        <f t="shared" si="0"/>
        <v>1.320338274269705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49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80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11" zoomScaleNormal="100" workbookViewId="0">
      <selection activeCell="C26" sqref="C26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'2.1วสด.การแพทย์'!K1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28/10/61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3900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71">
        <f>SUM(C5:N5)</f>
        <v>3900</v>
      </c>
      <c r="P5" s="290">
        <f t="shared" ref="P5:P27" si="0">O5/$O$23</f>
        <v>0.38461538461538464</v>
      </c>
    </row>
    <row r="6" spans="1:17" ht="17.25" customHeight="1" x14ac:dyDescent="0.2">
      <c r="A6" s="25">
        <v>2</v>
      </c>
      <c r="B6" s="26" t="s">
        <v>19</v>
      </c>
      <c r="C6" s="36">
        <v>1560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71">
        <f t="shared" ref="O6:O27" si="1">SUM(C6:N6)</f>
        <v>1560</v>
      </c>
      <c r="P6" s="290">
        <f t="shared" si="0"/>
        <v>0.15384615384615385</v>
      </c>
    </row>
    <row r="7" spans="1:17" ht="17.25" customHeight="1" x14ac:dyDescent="0.2">
      <c r="A7" s="25">
        <v>3</v>
      </c>
      <c r="B7" s="26" t="s">
        <v>20</v>
      </c>
      <c r="C7" s="36">
        <f>1800</f>
        <v>1800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71">
        <f t="shared" si="1"/>
        <v>1800</v>
      </c>
      <c r="P7" s="290">
        <f t="shared" si="0"/>
        <v>0.17751479289940827</v>
      </c>
    </row>
    <row r="8" spans="1:17" ht="17.25" customHeight="1" x14ac:dyDescent="0.2">
      <c r="A8" s="25">
        <v>4</v>
      </c>
      <c r="B8" s="26" t="s">
        <v>21</v>
      </c>
      <c r="C8" s="36">
        <v>1560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71">
        <f t="shared" si="1"/>
        <v>1560</v>
      </c>
      <c r="P8" s="290">
        <f t="shared" si="0"/>
        <v>0.15384615384615385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71">
        <f t="shared" si="1"/>
        <v>0</v>
      </c>
      <c r="P9" s="290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1320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71">
        <f t="shared" si="1"/>
        <v>1320</v>
      </c>
      <c r="P10" s="290">
        <f t="shared" si="0"/>
        <v>0.13017751479289941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71">
        <f t="shared" si="1"/>
        <v>0</v>
      </c>
      <c r="P11" s="290">
        <f t="shared" si="0"/>
        <v>0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71">
        <f t="shared" si="1"/>
        <v>0</v>
      </c>
      <c r="P12" s="290">
        <f t="shared" si="0"/>
        <v>0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71">
        <f t="shared" si="1"/>
        <v>0</v>
      </c>
      <c r="P13" s="290">
        <f t="shared" si="0"/>
        <v>0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71">
        <f t="shared" si="1"/>
        <v>0</v>
      </c>
      <c r="P14" s="290">
        <f t="shared" si="0"/>
        <v>0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71">
        <f t="shared" si="1"/>
        <v>0</v>
      </c>
      <c r="P15" s="290">
        <f t="shared" si="0"/>
        <v>0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71">
        <f t="shared" si="1"/>
        <v>0</v>
      </c>
      <c r="P16" s="290">
        <f t="shared" si="0"/>
        <v>0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1">
        <f t="shared" si="1"/>
        <v>0</v>
      </c>
      <c r="P17" s="290">
        <f t="shared" si="0"/>
        <v>0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71">
        <f t="shared" si="1"/>
        <v>0</v>
      </c>
      <c r="P18" s="290">
        <f t="shared" si="0"/>
        <v>0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71">
        <f t="shared" si="1"/>
        <v>0</v>
      </c>
      <c r="P19" s="290">
        <f t="shared" si="0"/>
        <v>0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71">
        <f t="shared" si="1"/>
        <v>0</v>
      </c>
      <c r="P20" s="290">
        <f t="shared" si="0"/>
        <v>0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71">
        <f t="shared" si="1"/>
        <v>0</v>
      </c>
      <c r="P21" s="290">
        <f t="shared" si="0"/>
        <v>0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71">
        <f t="shared" si="1"/>
        <v>0</v>
      </c>
      <c r="P22" s="290">
        <f t="shared" si="0"/>
        <v>0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C5+C6+C7+C8+C10</f>
        <v>10140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4">
        <f t="shared" si="1"/>
        <v>10140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71">
        <f t="shared" si="1"/>
        <v>0</v>
      </c>
      <c r="P24" s="290">
        <f t="shared" si="0"/>
        <v>0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</f>
        <v>10140</v>
      </c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3">
        <f t="shared" si="1"/>
        <v>10140</v>
      </c>
      <c r="P27" s="293">
        <f t="shared" si="0"/>
        <v>1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49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80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0" zoomScaleNormal="100" workbookViewId="0">
      <selection activeCell="C24" sqref="C24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'2.2วสด.สนง'!K1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28/10/61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71">
        <f>SUM(C5:N5)</f>
        <v>0</v>
      </c>
      <c r="P5" s="290">
        <f t="shared" ref="P5:P27" si="0">O5/$O$23</f>
        <v>0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71">
        <f t="shared" ref="O6:O27" si="1">SUM(C6:N6)</f>
        <v>0</v>
      </c>
      <c r="P6" s="290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71">
        <f t="shared" si="1"/>
        <v>0</v>
      </c>
      <c r="P7" s="290">
        <f t="shared" si="0"/>
        <v>0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71">
        <f t="shared" si="1"/>
        <v>0</v>
      </c>
      <c r="P8" s="290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71">
        <f t="shared" si="1"/>
        <v>0</v>
      </c>
      <c r="P9" s="290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160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71">
        <f t="shared" si="1"/>
        <v>160</v>
      </c>
      <c r="P10" s="290">
        <f t="shared" si="0"/>
        <v>6.2208398133748059E-2</v>
      </c>
    </row>
    <row r="11" spans="1:17" ht="17.25" customHeight="1" x14ac:dyDescent="0.2">
      <c r="A11" s="25">
        <v>7</v>
      </c>
      <c r="B11" s="26" t="s">
        <v>4</v>
      </c>
      <c r="C11" s="36">
        <v>700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71">
        <f t="shared" si="1"/>
        <v>700</v>
      </c>
      <c r="P11" s="290">
        <f t="shared" si="0"/>
        <v>0.27216174183514774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71">
        <f t="shared" si="1"/>
        <v>0</v>
      </c>
      <c r="P12" s="290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71">
        <f t="shared" si="1"/>
        <v>0</v>
      </c>
      <c r="P13" s="290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71">
        <f t="shared" si="1"/>
        <v>0</v>
      </c>
      <c r="P14" s="290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71">
        <f t="shared" si="1"/>
        <v>0</v>
      </c>
      <c r="P15" s="290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112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71">
        <f t="shared" si="1"/>
        <v>112</v>
      </c>
      <c r="P16" s="290">
        <f t="shared" si="0"/>
        <v>4.3545878693623641E-2</v>
      </c>
    </row>
    <row r="17" spans="1:17" ht="17.25" customHeight="1" x14ac:dyDescent="0.2">
      <c r="A17" s="25">
        <v>14</v>
      </c>
      <c r="B17" s="26" t="s">
        <v>10</v>
      </c>
      <c r="C17" s="36">
        <v>1050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1">
        <f t="shared" si="1"/>
        <v>1050</v>
      </c>
      <c r="P17" s="290">
        <f t="shared" si="0"/>
        <v>0.40824261275272161</v>
      </c>
    </row>
    <row r="18" spans="1:17" ht="17.25" customHeight="1" x14ac:dyDescent="0.2">
      <c r="A18" s="25">
        <v>15</v>
      </c>
      <c r="B18" s="26" t="s">
        <v>11</v>
      </c>
      <c r="C18" s="36"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71">
        <f t="shared" si="1"/>
        <v>0</v>
      </c>
      <c r="P18" s="290">
        <f t="shared" si="0"/>
        <v>0</v>
      </c>
    </row>
    <row r="19" spans="1:17" ht="17.25" customHeight="1" x14ac:dyDescent="0.2">
      <c r="A19" s="25">
        <v>16</v>
      </c>
      <c r="B19" s="26" t="s">
        <v>12</v>
      </c>
      <c r="C19" s="36">
        <v>550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71">
        <f t="shared" si="1"/>
        <v>550</v>
      </c>
      <c r="P19" s="290">
        <f t="shared" si="0"/>
        <v>0.21384136858475894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71">
        <f t="shared" si="1"/>
        <v>0</v>
      </c>
      <c r="P20" s="290">
        <f t="shared" si="0"/>
        <v>0</v>
      </c>
    </row>
    <row r="21" spans="1:17" ht="17.25" customHeight="1" x14ac:dyDescent="0.2">
      <c r="A21" s="25">
        <v>18</v>
      </c>
      <c r="B21" s="26" t="s">
        <v>14</v>
      </c>
      <c r="C21" s="36"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71">
        <f t="shared" si="1"/>
        <v>0</v>
      </c>
      <c r="P21" s="290">
        <f t="shared" si="0"/>
        <v>0</v>
      </c>
    </row>
    <row r="22" spans="1:17" ht="17.25" customHeight="1" x14ac:dyDescent="0.2">
      <c r="A22" s="25">
        <v>19</v>
      </c>
      <c r="B22" s="26" t="s">
        <v>15</v>
      </c>
      <c r="C22" s="36"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71">
        <f t="shared" si="1"/>
        <v>0</v>
      </c>
      <c r="P22" s="290">
        <f t="shared" si="0"/>
        <v>0</v>
      </c>
    </row>
    <row r="23" spans="1:17" s="48" customFormat="1" ht="17.25" customHeight="1" x14ac:dyDescent="0.2">
      <c r="A23" s="45">
        <v>5.486111111111111E-2</v>
      </c>
      <c r="B23" s="154" t="s">
        <v>22</v>
      </c>
      <c r="C23" s="42">
        <f>C10+C11+C16+C17+C19</f>
        <v>2572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4">
        <f t="shared" si="1"/>
        <v>2572</v>
      </c>
      <c r="P23" s="291">
        <f t="shared" si="0"/>
        <v>1</v>
      </c>
    </row>
    <row r="24" spans="1:17" ht="17.25" customHeight="1" x14ac:dyDescent="0.2">
      <c r="A24" s="30">
        <v>20</v>
      </c>
      <c r="B24" s="31" t="s">
        <v>16</v>
      </c>
      <c r="C24" s="36"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71">
        <f t="shared" si="1"/>
        <v>0</v>
      </c>
      <c r="P24" s="290">
        <f t="shared" si="0"/>
        <v>0</v>
      </c>
    </row>
    <row r="25" spans="1:17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7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7" s="55" customFormat="1" ht="17.25" customHeight="1" x14ac:dyDescent="0.2">
      <c r="A27" s="203" t="s">
        <v>26</v>
      </c>
      <c r="B27" s="208" t="s">
        <v>25</v>
      </c>
      <c r="C27" s="282">
        <f>C23+C26</f>
        <v>2572</v>
      </c>
      <c r="D27" s="282">
        <f t="shared" ref="D27:N27" si="2">D23+D26</f>
        <v>0</v>
      </c>
      <c r="E27" s="282">
        <f t="shared" si="2"/>
        <v>0</v>
      </c>
      <c r="F27" s="282">
        <f t="shared" si="2"/>
        <v>0</v>
      </c>
      <c r="G27" s="282">
        <f t="shared" si="2"/>
        <v>0</v>
      </c>
      <c r="H27" s="282">
        <f t="shared" si="2"/>
        <v>0</v>
      </c>
      <c r="I27" s="282">
        <f t="shared" si="2"/>
        <v>0</v>
      </c>
      <c r="J27" s="282">
        <f t="shared" si="2"/>
        <v>0</v>
      </c>
      <c r="K27" s="282">
        <f t="shared" si="2"/>
        <v>0</v>
      </c>
      <c r="L27" s="282">
        <f t="shared" si="2"/>
        <v>0</v>
      </c>
      <c r="M27" s="282">
        <f t="shared" si="2"/>
        <v>0</v>
      </c>
      <c r="N27" s="282">
        <f t="shared" si="2"/>
        <v>0</v>
      </c>
      <c r="O27" s="283">
        <f t="shared" si="1"/>
        <v>2572</v>
      </c>
      <c r="P27" s="293">
        <f t="shared" si="0"/>
        <v>1</v>
      </c>
    </row>
    <row r="28" spans="1:17" s="114" customFormat="1" ht="18" customHeight="1" x14ac:dyDescent="0.45">
      <c r="A28" s="62"/>
      <c r="B28" s="194"/>
      <c r="O28" s="167"/>
      <c r="P28" s="300"/>
    </row>
    <row r="29" spans="1:17" s="114" customFormat="1" ht="18" customHeight="1" x14ac:dyDescent="0.45">
      <c r="A29" s="62"/>
      <c r="B29" s="194"/>
      <c r="L29" s="364" t="s">
        <v>49</v>
      </c>
      <c r="M29" s="364"/>
      <c r="N29" s="364"/>
      <c r="O29" s="167"/>
      <c r="P29" s="300"/>
    </row>
    <row r="30" spans="1:17" s="114" customFormat="1" ht="18" customHeight="1" x14ac:dyDescent="0.45">
      <c r="A30" s="62"/>
      <c r="B30" s="194"/>
      <c r="G30" s="364" t="s">
        <v>80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7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7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  <c r="Q32" s="114">
        <v>0</v>
      </c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7" zoomScaleNormal="100" workbookViewId="0">
      <selection activeCell="C28" sqref="C28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'2.3วสด.งานบ้าน'!K1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01" customFormat="1" ht="17.25" customHeight="1" x14ac:dyDescent="0.2">
      <c r="A2" s="251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5"/>
      <c r="F2" s="245"/>
      <c r="G2" s="245"/>
      <c r="I2" s="245"/>
      <c r="J2" s="245"/>
      <c r="K2" s="245"/>
      <c r="M2" s="246"/>
      <c r="N2" s="247" t="str">
        <f>'2.รวมวชย ทุกประเภท'!N2</f>
        <v xml:space="preserve">รายงานข้อมูลณ วันที่ 28/10/61 </v>
      </c>
      <c r="O2" s="165"/>
      <c r="P2" s="294"/>
      <c r="Q2" s="252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7560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71">
        <f>SUM(C5:N5)</f>
        <v>7560</v>
      </c>
      <c r="P5" s="290">
        <f t="shared" ref="P5:P27" si="0">O5/$O$23</f>
        <v>9.6152623211446742E-2</v>
      </c>
    </row>
    <row r="6" spans="1:17" ht="17.25" customHeight="1" x14ac:dyDescent="0.2">
      <c r="A6" s="25">
        <v>2</v>
      </c>
      <c r="B6" s="26" t="s">
        <v>19</v>
      </c>
      <c r="C6" s="36">
        <v>2520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71">
        <f t="shared" ref="O6:O27" si="1">SUM(C6:N6)</f>
        <v>2520</v>
      </c>
      <c r="P6" s="290">
        <f t="shared" si="0"/>
        <v>3.2050874403815578E-2</v>
      </c>
    </row>
    <row r="7" spans="1:17" ht="17.25" customHeight="1" x14ac:dyDescent="0.2">
      <c r="A7" s="25">
        <v>3</v>
      </c>
      <c r="B7" s="26" t="s">
        <v>20</v>
      </c>
      <c r="C7" s="36">
        <f>5440+750</f>
        <v>6190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71">
        <f t="shared" si="1"/>
        <v>6190</v>
      </c>
      <c r="P7" s="290">
        <f t="shared" si="0"/>
        <v>7.8728139904610486E-2</v>
      </c>
    </row>
    <row r="8" spans="1:17" ht="17.25" customHeight="1" x14ac:dyDescent="0.2">
      <c r="A8" s="25">
        <v>4</v>
      </c>
      <c r="B8" s="26" t="s">
        <v>21</v>
      </c>
      <c r="C8" s="36">
        <v>7560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71">
        <f t="shared" si="1"/>
        <v>7560</v>
      </c>
      <c r="P8" s="290">
        <f t="shared" si="0"/>
        <v>9.6152623211446742E-2</v>
      </c>
    </row>
    <row r="9" spans="1:17" ht="17.25" customHeight="1" x14ac:dyDescent="0.2">
      <c r="A9" s="25">
        <v>5</v>
      </c>
      <c r="B9" s="26" t="s">
        <v>2</v>
      </c>
      <c r="C9" s="36">
        <f>3780+5040</f>
        <v>8820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71">
        <f t="shared" si="1"/>
        <v>8820</v>
      </c>
      <c r="P9" s="290">
        <f t="shared" si="0"/>
        <v>0.11217806041335453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71">
        <f t="shared" si="1"/>
        <v>0</v>
      </c>
      <c r="P10" s="290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5040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71">
        <f t="shared" si="1"/>
        <v>5040</v>
      </c>
      <c r="P11" s="290">
        <f t="shared" si="0"/>
        <v>6.4101748807631156E-2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71">
        <f t="shared" si="1"/>
        <v>0</v>
      </c>
      <c r="P12" s="290">
        <f t="shared" si="0"/>
        <v>0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71">
        <f t="shared" si="1"/>
        <v>0</v>
      </c>
      <c r="P13" s="290">
        <f t="shared" si="0"/>
        <v>0</v>
      </c>
    </row>
    <row r="14" spans="1:17" ht="17.25" customHeight="1" x14ac:dyDescent="0.2">
      <c r="A14" s="25">
        <v>10</v>
      </c>
      <c r="B14" s="26" t="s">
        <v>7</v>
      </c>
      <c r="C14" s="36">
        <v>5040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71">
        <f t="shared" si="1"/>
        <v>5040</v>
      </c>
      <c r="P14" s="290">
        <f t="shared" si="0"/>
        <v>6.4101748807631156E-2</v>
      </c>
    </row>
    <row r="15" spans="1:17" ht="17.25" customHeight="1" x14ac:dyDescent="0.2">
      <c r="A15" s="25">
        <v>11</v>
      </c>
      <c r="B15" s="26" t="s">
        <v>8</v>
      </c>
      <c r="C15" s="36">
        <v>7560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71">
        <f t="shared" si="1"/>
        <v>7560</v>
      </c>
      <c r="P15" s="290">
        <f t="shared" si="0"/>
        <v>9.6152623211446742E-2</v>
      </c>
    </row>
    <row r="16" spans="1:17" ht="17.25" customHeight="1" x14ac:dyDescent="0.2">
      <c r="A16" s="25">
        <v>12</v>
      </c>
      <c r="B16" s="26" t="s">
        <v>9</v>
      </c>
      <c r="C16" s="36">
        <f>750+12600</f>
        <v>13350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71">
        <f t="shared" si="1"/>
        <v>13350</v>
      </c>
      <c r="P16" s="290">
        <f t="shared" si="0"/>
        <v>0.16979332273449921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1">
        <f t="shared" si="1"/>
        <v>0</v>
      </c>
      <c r="P17" s="290">
        <f t="shared" si="0"/>
        <v>0</v>
      </c>
    </row>
    <row r="18" spans="1:16" ht="17.25" customHeight="1" x14ac:dyDescent="0.2">
      <c r="A18" s="25">
        <v>14</v>
      </c>
      <c r="B18" s="26" t="s">
        <v>11</v>
      </c>
      <c r="C18" s="36">
        <v>2520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71">
        <f t="shared" si="1"/>
        <v>2520</v>
      </c>
      <c r="P18" s="290">
        <f t="shared" si="0"/>
        <v>3.2050874403815578E-2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71">
        <f t="shared" si="1"/>
        <v>0</v>
      </c>
      <c r="P19" s="290">
        <f t="shared" si="0"/>
        <v>0</v>
      </c>
    </row>
    <row r="20" spans="1:16" ht="17.25" customHeight="1" x14ac:dyDescent="0.2">
      <c r="A20" s="25">
        <v>16</v>
      </c>
      <c r="B20" s="128" t="s">
        <v>13</v>
      </c>
      <c r="C20" s="36">
        <v>6300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71">
        <f t="shared" si="1"/>
        <v>6300</v>
      </c>
      <c r="P20" s="290">
        <f t="shared" si="0"/>
        <v>8.0127186009538956E-2</v>
      </c>
    </row>
    <row r="21" spans="1:16" ht="17.25" customHeight="1" x14ac:dyDescent="0.2">
      <c r="A21" s="25">
        <v>17</v>
      </c>
      <c r="B21" s="26" t="s">
        <v>14</v>
      </c>
      <c r="C21" s="36">
        <v>1125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71">
        <f t="shared" si="1"/>
        <v>1125</v>
      </c>
      <c r="P21" s="290">
        <f t="shared" si="0"/>
        <v>1.4308426073131956E-2</v>
      </c>
    </row>
    <row r="22" spans="1:16" ht="17.25" customHeight="1" x14ac:dyDescent="0.2">
      <c r="A22" s="25">
        <v>18</v>
      </c>
      <c r="B22" s="26" t="s">
        <v>15</v>
      </c>
      <c r="C22" s="36">
        <v>5040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71">
        <f t="shared" si="1"/>
        <v>5040</v>
      </c>
      <c r="P22" s="290">
        <f t="shared" si="0"/>
        <v>6.4101748807631156E-2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C5+C6+C7+C8+C9+C10+C11+C12+C13+C14+C15+C16+C17+C18+C19+C20+C21+C22</f>
        <v>78625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4">
        <f t="shared" si="1"/>
        <v>78625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316.72000000000003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71">
        <f t="shared" si="1"/>
        <v>316.72000000000003</v>
      </c>
      <c r="P24" s="290">
        <f t="shared" si="0"/>
        <v>4.0282352941176476E-3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C23+C24</f>
        <v>78941.72</v>
      </c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3">
        <f t="shared" si="1"/>
        <v>78941.72</v>
      </c>
      <c r="P27" s="293">
        <f t="shared" si="0"/>
        <v>1.0040282352941177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49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80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8" zoomScaleNormal="100" workbookViewId="0">
      <selection activeCell="C27" sqref="C27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28/10/61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71"/>
      <c r="P5" s="290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71"/>
      <c r="P6" s="290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71"/>
      <c r="P7" s="290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71"/>
      <c r="P8" s="290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71"/>
      <c r="P9" s="290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71"/>
      <c r="P10" s="290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71"/>
      <c r="P11" s="290" t="e">
        <f t="shared" si="0"/>
        <v>#DIV/0!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71"/>
      <c r="P12" s="290" t="e">
        <f t="shared" si="0"/>
        <v>#DIV/0!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71"/>
      <c r="P13" s="290" t="e">
        <f t="shared" si="0"/>
        <v>#DIV/0!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71"/>
      <c r="P14" s="290" t="e">
        <f t="shared" si="0"/>
        <v>#DIV/0!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71"/>
      <c r="P15" s="290" t="e">
        <f t="shared" si="0"/>
        <v>#DIV/0!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71"/>
      <c r="P16" s="290" t="e">
        <f t="shared" si="0"/>
        <v>#DIV/0!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1"/>
      <c r="P17" s="290" t="e">
        <f t="shared" si="0"/>
        <v>#DIV/0!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71"/>
      <c r="P18" s="290" t="e">
        <f t="shared" si="0"/>
        <v>#DIV/0!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71"/>
      <c r="P19" s="290" t="e">
        <f t="shared" si="0"/>
        <v>#DIV/0!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71"/>
      <c r="P20" s="290" t="e">
        <f t="shared" si="0"/>
        <v>#DIV/0!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71"/>
      <c r="P21" s="290" t="e">
        <f t="shared" si="0"/>
        <v>#DIV/0!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71"/>
      <c r="P22" s="290" t="e">
        <f t="shared" si="0"/>
        <v>#DIV/0!</v>
      </c>
    </row>
    <row r="23" spans="1:16" s="48" customFormat="1" ht="17.25" customHeight="1" x14ac:dyDescent="0.2">
      <c r="A23" s="45">
        <v>5.486111111111111E-2</v>
      </c>
      <c r="B23" s="154" t="s">
        <v>22</v>
      </c>
      <c r="C23" s="42">
        <v>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4"/>
      <c r="P23" s="291" t="e">
        <f t="shared" si="0"/>
        <v>#DIV/0!</v>
      </c>
    </row>
    <row r="24" spans="1:16" ht="17.25" customHeight="1" x14ac:dyDescent="0.2">
      <c r="A24" s="30">
        <v>20</v>
      </c>
      <c r="B24" s="31" t="s">
        <v>16</v>
      </c>
      <c r="C24" s="36"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71"/>
      <c r="P24" s="290" t="e">
        <f t="shared" si="0"/>
        <v>#DIV/0!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/>
      <c r="P25" s="290" t="e">
        <f t="shared" si="0"/>
        <v>#DIV/0!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/>
      <c r="P26" s="292" t="e">
        <f t="shared" si="0"/>
        <v>#DIV/0!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v>0</v>
      </c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3"/>
      <c r="P27" s="293" t="e">
        <f t="shared" si="0"/>
        <v>#DIV/0!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49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80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5" workbookViewId="0">
      <selection activeCell="C26" sqref="C26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62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28/10/61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71"/>
      <c r="P5" s="290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71"/>
      <c r="P6" s="290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71"/>
      <c r="P7" s="290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71"/>
      <c r="P8" s="290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71"/>
      <c r="P9" s="290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71"/>
      <c r="P10" s="290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71"/>
      <c r="P11" s="290" t="e">
        <f t="shared" si="0"/>
        <v>#DIV/0!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71"/>
      <c r="P12" s="290" t="e">
        <f t="shared" si="0"/>
        <v>#DIV/0!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71"/>
      <c r="P13" s="290" t="e">
        <f t="shared" si="0"/>
        <v>#DIV/0!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71"/>
      <c r="P14" s="290" t="e">
        <f t="shared" si="0"/>
        <v>#DIV/0!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71"/>
      <c r="P15" s="290" t="e">
        <f t="shared" si="0"/>
        <v>#DIV/0!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71"/>
      <c r="P16" s="290" t="e">
        <f t="shared" si="0"/>
        <v>#DIV/0!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1"/>
      <c r="P17" s="290" t="e">
        <f t="shared" si="0"/>
        <v>#DIV/0!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71"/>
      <c r="P18" s="290" t="e">
        <f t="shared" si="0"/>
        <v>#DIV/0!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71"/>
      <c r="P19" s="290" t="e">
        <f t="shared" si="0"/>
        <v>#DIV/0!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71"/>
      <c r="P20" s="290" t="e">
        <f t="shared" si="0"/>
        <v>#DIV/0!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71"/>
      <c r="P21" s="290" t="e">
        <f t="shared" si="0"/>
        <v>#DIV/0!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71"/>
      <c r="P22" s="290" t="e">
        <f t="shared" si="0"/>
        <v>#DIV/0!</v>
      </c>
    </row>
    <row r="23" spans="1:16" s="48" customFormat="1" ht="17.25" customHeight="1" x14ac:dyDescent="0.2">
      <c r="A23" s="45">
        <v>5.486111111111111E-2</v>
      </c>
      <c r="B23" s="154" t="s">
        <v>22</v>
      </c>
      <c r="C23" s="42">
        <v>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4"/>
      <c r="P23" s="291" t="e">
        <f t="shared" si="0"/>
        <v>#DIV/0!</v>
      </c>
    </row>
    <row r="24" spans="1:16" ht="17.25" customHeight="1" x14ac:dyDescent="0.2">
      <c r="A24" s="30">
        <v>20</v>
      </c>
      <c r="B24" s="31" t="s">
        <v>81</v>
      </c>
      <c r="C24" s="36"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71"/>
      <c r="P24" s="290" t="e">
        <f t="shared" si="0"/>
        <v>#DIV/0!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/>
      <c r="P25" s="290" t="e">
        <f t="shared" si="0"/>
        <v>#DIV/0!</v>
      </c>
    </row>
    <row r="26" spans="1:16" s="48" customFormat="1" ht="17.25" customHeight="1" x14ac:dyDescent="0.2">
      <c r="A26" s="49" t="s">
        <v>24</v>
      </c>
      <c r="B26" s="152" t="s">
        <v>23</v>
      </c>
      <c r="C26" s="41">
        <v>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/>
      <c r="P26" s="292" t="e">
        <f t="shared" si="0"/>
        <v>#DIV/0!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C23+C26</f>
        <v>0</v>
      </c>
      <c r="D27" s="282">
        <f t="shared" ref="D27:N27" si="1">D23+D26</f>
        <v>0</v>
      </c>
      <c r="E27" s="282">
        <f t="shared" si="1"/>
        <v>0</v>
      </c>
      <c r="F27" s="282">
        <f t="shared" si="1"/>
        <v>0</v>
      </c>
      <c r="G27" s="282">
        <f t="shared" si="1"/>
        <v>0</v>
      </c>
      <c r="H27" s="282">
        <f t="shared" si="1"/>
        <v>0</v>
      </c>
      <c r="I27" s="282">
        <f t="shared" si="1"/>
        <v>0</v>
      </c>
      <c r="J27" s="282">
        <f t="shared" si="1"/>
        <v>0</v>
      </c>
      <c r="K27" s="282">
        <f t="shared" si="1"/>
        <v>0</v>
      </c>
      <c r="L27" s="282">
        <f t="shared" si="1"/>
        <v>0</v>
      </c>
      <c r="M27" s="282">
        <f t="shared" si="1"/>
        <v>0</v>
      </c>
      <c r="N27" s="282">
        <f t="shared" si="1"/>
        <v>0</v>
      </c>
      <c r="O27" s="283">
        <f t="shared" ref="O27" si="2">SUM(C27:N27)</f>
        <v>0</v>
      </c>
      <c r="P27" s="293" t="e">
        <f t="shared" si="0"/>
        <v>#DIV/0!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49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80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opLeftCell="A22" zoomScale="118" zoomScaleNormal="118" workbookViewId="0">
      <selection activeCell="C15" sqref="C15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301" customWidth="1"/>
    <col min="16" max="16" width="9.875" style="337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2562</v>
      </c>
      <c r="L1" s="68"/>
      <c r="M1" s="68"/>
      <c r="N1" s="68"/>
      <c r="P1" s="334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 xml:space="preserve">รายงานข้อมูลณ วันที่ 28/10/61 </v>
      </c>
      <c r="O2" s="71"/>
      <c r="P2" s="334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34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35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16438.15+300+3879.52+5600.6+93.66</f>
        <v>26311.930000000004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70">
        <f>SUM(C5:N5)</f>
        <v>26311.930000000004</v>
      </c>
      <c r="P5" s="290">
        <f t="shared" ref="P5:P27" si="0">O5/$O$23</f>
        <v>0.17674684581073866</v>
      </c>
    </row>
    <row r="6" spans="1:17" s="27" customFormat="1" ht="18" customHeight="1" x14ac:dyDescent="0.2">
      <c r="A6" s="25">
        <v>2</v>
      </c>
      <c r="B6" s="28" t="s">
        <v>19</v>
      </c>
      <c r="C6" s="35">
        <f>10115.6+1060+93</f>
        <v>11268.6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70">
        <f t="shared" ref="O6:O27" si="1">SUM(C6:N6)</f>
        <v>11268.6</v>
      </c>
      <c r="P6" s="290">
        <f t="shared" si="0"/>
        <v>7.5695302727807848E-2</v>
      </c>
    </row>
    <row r="7" spans="1:17" s="27" customFormat="1" ht="18" customHeight="1" x14ac:dyDescent="0.2">
      <c r="A7" s="25">
        <v>3</v>
      </c>
      <c r="B7" s="28" t="s">
        <v>20</v>
      </c>
      <c r="C7" s="35">
        <v>2484.5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70">
        <f t="shared" si="1"/>
        <v>2484.5</v>
      </c>
      <c r="P7" s="290">
        <f t="shared" si="0"/>
        <v>1.6689294111712067E-2</v>
      </c>
    </row>
    <row r="8" spans="1:17" s="27" customFormat="1" ht="18" customHeight="1" x14ac:dyDescent="0.2">
      <c r="A8" s="25">
        <v>4</v>
      </c>
      <c r="B8" s="28" t="s">
        <v>21</v>
      </c>
      <c r="C8" s="35">
        <v>13862.84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70">
        <f t="shared" si="1"/>
        <v>13862.84</v>
      </c>
      <c r="P8" s="290">
        <f t="shared" si="0"/>
        <v>9.3121760508595899E-2</v>
      </c>
    </row>
    <row r="9" spans="1:17" s="27" customFormat="1" ht="18" customHeight="1" x14ac:dyDescent="0.2">
      <c r="A9" s="25">
        <v>5</v>
      </c>
      <c r="B9" s="28" t="s">
        <v>2</v>
      </c>
      <c r="C9" s="35">
        <f>5749.5+585.8+63.32</f>
        <v>6398.62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70">
        <f t="shared" si="1"/>
        <v>6398.62</v>
      </c>
      <c r="P9" s="290">
        <f t="shared" si="0"/>
        <v>4.2981868017340739E-2</v>
      </c>
    </row>
    <row r="10" spans="1:17" s="27" customFormat="1" ht="18" customHeight="1" x14ac:dyDescent="0.2">
      <c r="A10" s="25">
        <v>6</v>
      </c>
      <c r="B10" s="28" t="s">
        <v>3</v>
      </c>
      <c r="C10" s="35">
        <f>7169.13</f>
        <v>7169.13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70">
        <f t="shared" si="1"/>
        <v>7169.13</v>
      </c>
      <c r="P10" s="290">
        <f t="shared" si="0"/>
        <v>4.8157665162044005E-2</v>
      </c>
    </row>
    <row r="11" spans="1:17" s="27" customFormat="1" ht="18" customHeight="1" x14ac:dyDescent="0.2">
      <c r="A11" s="25">
        <v>7</v>
      </c>
      <c r="B11" s="28" t="s">
        <v>4</v>
      </c>
      <c r="C11" s="35">
        <f>700+1100+3600</f>
        <v>5400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70">
        <f t="shared" si="1"/>
        <v>5400</v>
      </c>
      <c r="P11" s="290">
        <f t="shared" si="0"/>
        <v>3.6273772671863623E-2</v>
      </c>
    </row>
    <row r="12" spans="1:17" s="27" customFormat="1" ht="18" customHeight="1" x14ac:dyDescent="0.2">
      <c r="A12" s="25">
        <v>8</v>
      </c>
      <c r="B12" s="28" t="s">
        <v>5</v>
      </c>
      <c r="C12" s="35">
        <f>285+2580</f>
        <v>2865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70">
        <f t="shared" si="1"/>
        <v>2865</v>
      </c>
      <c r="P12" s="290">
        <f t="shared" si="0"/>
        <v>1.9245251612016533E-2</v>
      </c>
    </row>
    <row r="13" spans="1:17" s="27" customFormat="1" ht="18" customHeight="1" x14ac:dyDescent="0.2">
      <c r="A13" s="25">
        <v>9</v>
      </c>
      <c r="B13" s="28" t="s">
        <v>6</v>
      </c>
      <c r="C13" s="35">
        <f>9612.16+120+1088.66</f>
        <v>10820.82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70">
        <f t="shared" si="1"/>
        <v>10820.82</v>
      </c>
      <c r="P13" s="290">
        <f t="shared" si="0"/>
        <v>7.2687400889473203E-2</v>
      </c>
    </row>
    <row r="14" spans="1:17" s="27" customFormat="1" ht="18" customHeight="1" x14ac:dyDescent="0.2">
      <c r="A14" s="25">
        <v>10</v>
      </c>
      <c r="B14" s="28" t="s">
        <v>7</v>
      </c>
      <c r="C14" s="35">
        <f>3593.06+630+5658</f>
        <v>9881.06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70">
        <f t="shared" si="1"/>
        <v>9881.06</v>
      </c>
      <c r="P14" s="290">
        <f t="shared" si="0"/>
        <v>6.6374689666119396E-2</v>
      </c>
    </row>
    <row r="15" spans="1:17" s="27" customFormat="1" ht="18" customHeight="1" x14ac:dyDescent="0.2">
      <c r="A15" s="25">
        <v>11</v>
      </c>
      <c r="B15" s="28" t="s">
        <v>8</v>
      </c>
      <c r="C15" s="35">
        <v>8735.1200000000008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70">
        <f t="shared" si="1"/>
        <v>8735.1200000000008</v>
      </c>
      <c r="P15" s="290">
        <f t="shared" si="0"/>
        <v>5.8676992063231369E-2</v>
      </c>
    </row>
    <row r="16" spans="1:17" s="27" customFormat="1" ht="18" customHeight="1" x14ac:dyDescent="0.2">
      <c r="A16" s="25">
        <v>12</v>
      </c>
      <c r="B16" s="28" t="s">
        <v>9</v>
      </c>
      <c r="C16" s="35">
        <f>8826.55</f>
        <v>8826.5499999999993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70">
        <f t="shared" si="1"/>
        <v>8826.5499999999993</v>
      </c>
      <c r="P16" s="290">
        <f t="shared" si="0"/>
        <v>5.9291160773488484E-2</v>
      </c>
    </row>
    <row r="17" spans="1:16" s="27" customFormat="1" ht="18" customHeight="1" x14ac:dyDescent="0.2">
      <c r="A17" s="25">
        <v>13</v>
      </c>
      <c r="B17" s="28" t="s">
        <v>84</v>
      </c>
      <c r="C17" s="35">
        <f>4416+580+425</f>
        <v>5421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0">
        <f t="shared" si="1"/>
        <v>5421</v>
      </c>
      <c r="P17" s="290">
        <f t="shared" si="0"/>
        <v>3.6414837343365314E-2</v>
      </c>
    </row>
    <row r="18" spans="1:16" s="27" customFormat="1" ht="18" customHeight="1" x14ac:dyDescent="0.2">
      <c r="A18" s="25">
        <v>14</v>
      </c>
      <c r="B18" s="28" t="s">
        <v>11</v>
      </c>
      <c r="C18" s="35">
        <f>2574+80+2908.2</f>
        <v>5562.2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70">
        <f t="shared" si="1"/>
        <v>5562.2</v>
      </c>
      <c r="P18" s="290">
        <f t="shared" si="0"/>
        <v>3.7363329325081449E-2</v>
      </c>
    </row>
    <row r="19" spans="1:16" s="27" customFormat="1" ht="18" customHeight="1" x14ac:dyDescent="0.2">
      <c r="A19" s="25">
        <v>15</v>
      </c>
      <c r="B19" s="28" t="s">
        <v>12</v>
      </c>
      <c r="C19" s="35">
        <f>8560</f>
        <v>8560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70">
        <f t="shared" si="1"/>
        <v>8560</v>
      </c>
      <c r="P19" s="290">
        <f t="shared" si="0"/>
        <v>5.750064705021344E-2</v>
      </c>
    </row>
    <row r="20" spans="1:16" s="27" customFormat="1" ht="18" customHeight="1" x14ac:dyDescent="0.2">
      <c r="A20" s="25">
        <v>16</v>
      </c>
      <c r="B20" s="29" t="s">
        <v>13</v>
      </c>
      <c r="C20" s="35">
        <f>2305+78.45+2240+1633.75</f>
        <v>6257.2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70">
        <f t="shared" si="1"/>
        <v>6257.2</v>
      </c>
      <c r="P20" s="290">
        <f t="shared" si="0"/>
        <v>4.2031898215256491E-2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4108+3671.12</f>
        <v>7779.12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70">
        <f t="shared" si="1"/>
        <v>7779.12</v>
      </c>
      <c r="P21" s="290">
        <f t="shared" si="0"/>
        <v>5.2255190827249581E-2</v>
      </c>
    </row>
    <row r="22" spans="1:16" s="27" customFormat="1" ht="18" customHeight="1" x14ac:dyDescent="0.2">
      <c r="A22" s="25">
        <v>18</v>
      </c>
      <c r="B22" s="28" t="s">
        <v>15</v>
      </c>
      <c r="C22" s="35">
        <f>944.2+320</f>
        <v>1264.2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70">
        <f t="shared" si="1"/>
        <v>1264.2</v>
      </c>
      <c r="P22" s="290">
        <f t="shared" si="0"/>
        <v>8.4920932244018504E-3</v>
      </c>
    </row>
    <row r="23" spans="1:16" s="134" customFormat="1" ht="21.75" customHeight="1" x14ac:dyDescent="0.2">
      <c r="A23" s="45">
        <v>5.4166666666666669E-2</v>
      </c>
      <c r="B23" s="131" t="s">
        <v>22</v>
      </c>
      <c r="C23" s="132">
        <f>C5+C6+C7+C8+C9+C10+C11+C12+C13+C14+C15+C16+C17+C18+C19+C20+C21+C22</f>
        <v>148867.89000000001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53">
        <f t="shared" si="1"/>
        <v>148867.89000000001</v>
      </c>
      <c r="P23" s="291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f>139.1+12050.21+7743.24+6375</f>
        <v>26307.55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70">
        <f t="shared" si="1"/>
        <v>26307.55</v>
      </c>
      <c r="P24" s="290">
        <f t="shared" si="0"/>
        <v>0.17671742375068256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0">
        <f t="shared" si="1"/>
        <v>0</v>
      </c>
      <c r="P25" s="290">
        <f t="shared" si="0"/>
        <v>0</v>
      </c>
    </row>
    <row r="26" spans="1:16" s="134" customFormat="1" ht="19.5" customHeight="1" x14ac:dyDescent="0.2">
      <c r="A26" s="49" t="s">
        <v>54</v>
      </c>
      <c r="B26" s="136" t="s">
        <v>23</v>
      </c>
      <c r="C26" s="137">
        <f>C24</f>
        <v>26307.55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275">
        <f t="shared" si="1"/>
        <v>26307.55</v>
      </c>
      <c r="P26" s="292">
        <f t="shared" si="0"/>
        <v>0.17671742375068256</v>
      </c>
    </row>
    <row r="27" spans="1:16" s="135" customFormat="1" ht="20.25" customHeight="1" x14ac:dyDescent="0.2">
      <c r="A27" s="156" t="s">
        <v>67</v>
      </c>
      <c r="B27" s="157" t="s">
        <v>25</v>
      </c>
      <c r="C27" s="158">
        <f>C23+C24</f>
        <v>175175.44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>
        <f t="shared" si="1"/>
        <v>175175.44</v>
      </c>
      <c r="P27" s="336">
        <f t="shared" si="0"/>
        <v>1.1767174237506826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71</v>
      </c>
      <c r="H30" s="3"/>
      <c r="I30" s="3"/>
      <c r="J30" s="3"/>
      <c r="K30" s="3"/>
      <c r="L30" s="3" t="s">
        <v>49</v>
      </c>
      <c r="M30" s="8"/>
      <c r="O30" s="302"/>
      <c r="P30" s="338"/>
    </row>
    <row r="31" spans="1:16" s="38" customFormat="1" ht="18.75" customHeight="1" x14ac:dyDescent="0.2">
      <c r="C31" s="39"/>
      <c r="F31" s="3"/>
      <c r="G31" s="3" t="s">
        <v>50</v>
      </c>
      <c r="H31" s="3"/>
      <c r="I31" s="3"/>
      <c r="J31" s="3"/>
      <c r="K31" s="3"/>
      <c r="L31" s="3" t="s">
        <v>51</v>
      </c>
      <c r="M31" s="8"/>
      <c r="O31" s="302"/>
      <c r="P31" s="338"/>
    </row>
    <row r="32" spans="1:16" s="38" customFormat="1" ht="19.5" customHeight="1" x14ac:dyDescent="0.2">
      <c r="C32" s="39"/>
      <c r="F32" s="3"/>
      <c r="G32" s="3" t="s">
        <v>52</v>
      </c>
      <c r="H32" s="3"/>
      <c r="I32" s="3"/>
      <c r="J32" s="3"/>
      <c r="K32" s="3"/>
      <c r="L32" s="3" t="s">
        <v>53</v>
      </c>
      <c r="M32" s="8"/>
      <c r="O32" s="302"/>
      <c r="P32" s="338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workbookViewId="0">
      <selection activeCell="K12" sqref="K12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7" customWidth="1"/>
    <col min="16" max="16" width="12.625" style="329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63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2"/>
      <c r="P1" s="321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 xml:space="preserve">รายงานข้อมูลณ วันที่ 28/10/61 </v>
      </c>
      <c r="O2" s="165"/>
      <c r="P2" s="321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5"/>
      <c r="P3" s="321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9" t="s">
        <v>39</v>
      </c>
      <c r="P4" s="351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70"/>
      <c r="P5" s="290" t="e">
        <f t="shared" ref="P5:P27" si="0">O5/$O$23</f>
        <v>#DIV/0!</v>
      </c>
    </row>
    <row r="6" spans="1:17" ht="17.25" customHeight="1" x14ac:dyDescent="0.2">
      <c r="A6" s="25">
        <v>2</v>
      </c>
      <c r="B6" s="28" t="s">
        <v>19</v>
      </c>
      <c r="C6" s="36">
        <v>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70"/>
      <c r="P6" s="290" t="e">
        <f t="shared" si="0"/>
        <v>#DIV/0!</v>
      </c>
    </row>
    <row r="7" spans="1:17" ht="17.25" customHeight="1" x14ac:dyDescent="0.2">
      <c r="A7" s="25">
        <v>3</v>
      </c>
      <c r="B7" s="28" t="s">
        <v>20</v>
      </c>
      <c r="C7" s="36">
        <v>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70"/>
      <c r="P7" s="290" t="e">
        <f t="shared" si="0"/>
        <v>#DIV/0!</v>
      </c>
    </row>
    <row r="8" spans="1:17" ht="17.25" customHeight="1" x14ac:dyDescent="0.2">
      <c r="A8" s="25">
        <v>4</v>
      </c>
      <c r="B8" s="28" t="s">
        <v>21</v>
      </c>
      <c r="C8" s="36">
        <v>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70"/>
      <c r="P8" s="290" t="e">
        <f t="shared" si="0"/>
        <v>#DIV/0!</v>
      </c>
    </row>
    <row r="9" spans="1:17" ht="17.25" customHeight="1" x14ac:dyDescent="0.2">
      <c r="A9" s="25">
        <v>5</v>
      </c>
      <c r="B9" s="28" t="s">
        <v>2</v>
      </c>
      <c r="C9" s="36">
        <v>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70"/>
      <c r="P9" s="290" t="e">
        <f t="shared" si="0"/>
        <v>#DIV/0!</v>
      </c>
    </row>
    <row r="10" spans="1:17" ht="17.25" customHeight="1" x14ac:dyDescent="0.2">
      <c r="A10" s="25">
        <v>6</v>
      </c>
      <c r="B10" s="28" t="s">
        <v>3</v>
      </c>
      <c r="C10" s="36"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70"/>
      <c r="P10" s="290" t="e">
        <f t="shared" si="0"/>
        <v>#DIV/0!</v>
      </c>
    </row>
    <row r="11" spans="1:17" ht="17.25" customHeight="1" x14ac:dyDescent="0.2">
      <c r="A11" s="25">
        <v>7</v>
      </c>
      <c r="B11" s="28" t="s">
        <v>4</v>
      </c>
      <c r="C11" s="36"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70"/>
      <c r="P11" s="290" t="e">
        <f t="shared" si="0"/>
        <v>#DIV/0!</v>
      </c>
    </row>
    <row r="12" spans="1:17" ht="17.25" customHeight="1" x14ac:dyDescent="0.2">
      <c r="A12" s="25">
        <v>8</v>
      </c>
      <c r="B12" s="28" t="s">
        <v>5</v>
      </c>
      <c r="C12" s="36">
        <v>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70"/>
      <c r="P12" s="290" t="e">
        <f t="shared" si="0"/>
        <v>#DIV/0!</v>
      </c>
    </row>
    <row r="13" spans="1:17" ht="17.25" customHeight="1" x14ac:dyDescent="0.2">
      <c r="A13" s="25">
        <v>9</v>
      </c>
      <c r="B13" s="28" t="s">
        <v>6</v>
      </c>
      <c r="C13" s="36">
        <v>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270"/>
      <c r="P13" s="290" t="e">
        <f t="shared" si="0"/>
        <v>#DIV/0!</v>
      </c>
    </row>
    <row r="14" spans="1:17" ht="17.25" customHeight="1" x14ac:dyDescent="0.2">
      <c r="A14" s="25">
        <v>10</v>
      </c>
      <c r="B14" s="28" t="s">
        <v>7</v>
      </c>
      <c r="C14" s="36">
        <v>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270"/>
      <c r="P14" s="290" t="e">
        <f t="shared" si="0"/>
        <v>#DIV/0!</v>
      </c>
    </row>
    <row r="15" spans="1:17" ht="17.25" customHeight="1" x14ac:dyDescent="0.2">
      <c r="A15" s="25">
        <v>11</v>
      </c>
      <c r="B15" s="28" t="s">
        <v>8</v>
      </c>
      <c r="C15" s="36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270"/>
      <c r="P15" s="290" t="e">
        <f t="shared" si="0"/>
        <v>#DIV/0!</v>
      </c>
    </row>
    <row r="16" spans="1:17" ht="17.25" customHeight="1" x14ac:dyDescent="0.2">
      <c r="A16" s="25">
        <v>12</v>
      </c>
      <c r="B16" s="28" t="s">
        <v>9</v>
      </c>
      <c r="C16" s="36"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270"/>
      <c r="P16" s="290" t="e">
        <f t="shared" si="0"/>
        <v>#DIV/0!</v>
      </c>
    </row>
    <row r="17" spans="1:16" ht="17.25" customHeight="1" x14ac:dyDescent="0.2">
      <c r="A17" s="25">
        <v>13</v>
      </c>
      <c r="B17" s="28" t="s">
        <v>10</v>
      </c>
      <c r="C17" s="36"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0"/>
      <c r="P17" s="290" t="e">
        <f t="shared" si="0"/>
        <v>#DIV/0!</v>
      </c>
    </row>
    <row r="18" spans="1:16" ht="17.25" customHeight="1" x14ac:dyDescent="0.2">
      <c r="A18" s="25">
        <v>14</v>
      </c>
      <c r="B18" s="28" t="s">
        <v>11</v>
      </c>
      <c r="C18" s="36"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70"/>
      <c r="P18" s="290" t="e">
        <f t="shared" si="0"/>
        <v>#DIV/0!</v>
      </c>
    </row>
    <row r="19" spans="1:16" ht="17.25" customHeight="1" x14ac:dyDescent="0.2">
      <c r="A19" s="25">
        <v>15</v>
      </c>
      <c r="B19" s="28" t="s">
        <v>12</v>
      </c>
      <c r="C19" s="36"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70"/>
      <c r="P19" s="290" t="e">
        <f t="shared" si="0"/>
        <v>#DIV/0!</v>
      </c>
    </row>
    <row r="20" spans="1:16" ht="17.25" customHeight="1" x14ac:dyDescent="0.2">
      <c r="A20" s="25">
        <v>16</v>
      </c>
      <c r="B20" s="29" t="s">
        <v>13</v>
      </c>
      <c r="C20" s="36"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70"/>
      <c r="P20" s="290" t="e">
        <f t="shared" si="0"/>
        <v>#DIV/0!</v>
      </c>
    </row>
    <row r="21" spans="1:16" ht="17.25" customHeight="1" x14ac:dyDescent="0.2">
      <c r="A21" s="25">
        <v>17</v>
      </c>
      <c r="B21" s="28" t="s">
        <v>14</v>
      </c>
      <c r="C21" s="36"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70"/>
      <c r="P21" s="290" t="e">
        <f t="shared" si="0"/>
        <v>#DIV/0!</v>
      </c>
    </row>
    <row r="22" spans="1:16" ht="17.25" customHeight="1" x14ac:dyDescent="0.2">
      <c r="A22" s="25">
        <v>18</v>
      </c>
      <c r="B22" s="28" t="s">
        <v>15</v>
      </c>
      <c r="C22" s="36"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70"/>
      <c r="P22" s="290" t="e">
        <f t="shared" si="0"/>
        <v>#DIV/0!</v>
      </c>
    </row>
    <row r="23" spans="1:16" ht="17.25" customHeight="1" x14ac:dyDescent="0.2">
      <c r="A23" s="32" t="s">
        <v>66</v>
      </c>
      <c r="B23" s="33" t="s">
        <v>22</v>
      </c>
      <c r="C23" s="37">
        <v>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52" t="e">
        <f t="shared" si="0"/>
        <v>#DIV/0!</v>
      </c>
    </row>
    <row r="24" spans="1:16" s="355" customFormat="1" ht="17.25" customHeight="1" x14ac:dyDescent="0.2">
      <c r="A24" s="30">
        <v>19</v>
      </c>
      <c r="B24" s="31" t="s">
        <v>16</v>
      </c>
      <c r="C24" s="353">
        <v>0</v>
      </c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4"/>
      <c r="P24" s="339" t="e">
        <f t="shared" si="0"/>
        <v>#DIV/0!</v>
      </c>
    </row>
    <row r="25" spans="1:16" s="355" customFormat="1" ht="17.25" customHeight="1" x14ac:dyDescent="0.2">
      <c r="A25" s="30">
        <v>20</v>
      </c>
      <c r="B25" s="28" t="s">
        <v>17</v>
      </c>
      <c r="C25" s="353">
        <v>0</v>
      </c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4"/>
      <c r="P25" s="339" t="e">
        <f t="shared" si="0"/>
        <v>#DIV/0!</v>
      </c>
    </row>
    <row r="26" spans="1:16" ht="17.25" customHeight="1" x14ac:dyDescent="0.2">
      <c r="A26" s="43" t="s">
        <v>54</v>
      </c>
      <c r="B26" s="44" t="s">
        <v>23</v>
      </c>
      <c r="C26" s="40">
        <v>0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75"/>
      <c r="P26" s="356" t="e">
        <f t="shared" si="0"/>
        <v>#DIV/0!</v>
      </c>
    </row>
    <row r="27" spans="1:16" s="359" customFormat="1" ht="17.25" customHeight="1" x14ac:dyDescent="0.2">
      <c r="A27" s="203" t="s">
        <v>67</v>
      </c>
      <c r="B27" s="219" t="s">
        <v>25</v>
      </c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282"/>
      <c r="P27" s="358" t="e">
        <f t="shared" si="0"/>
        <v>#DIV/0!</v>
      </c>
    </row>
    <row r="30" spans="1:16" ht="17.25" customHeight="1" x14ac:dyDescent="0.2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selection activeCell="C15" sqref="C15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50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56</v>
      </c>
      <c r="E1" s="88"/>
      <c r="F1" s="88"/>
      <c r="G1" s="88"/>
      <c r="H1" s="88"/>
      <c r="K1" s="87" t="str">
        <f>สรุปยอด!C3</f>
        <v xml:space="preserve"> ปีงบประมาณ   2562</v>
      </c>
      <c r="L1" s="88"/>
      <c r="M1" s="88"/>
      <c r="N1" s="88"/>
      <c r="O1" s="88"/>
      <c r="P1" s="334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 xml:space="preserve">รายงานข้อมูลณ วันที่ 28/10/61 </v>
      </c>
      <c r="O2" s="91"/>
      <c r="P2" s="334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34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45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41132.62</f>
        <v>41132.620000000003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310">
        <f>SUM(C5:N5)</f>
        <v>41132.620000000003</v>
      </c>
      <c r="P5" s="346">
        <f t="shared" ref="P5:P27" si="0">O5/$O$23</f>
        <v>0.23856076001440438</v>
      </c>
    </row>
    <row r="6" spans="1:17" s="20" customFormat="1" ht="19.5" customHeight="1" x14ac:dyDescent="0.2">
      <c r="A6" s="5">
        <v>2</v>
      </c>
      <c r="B6" s="34" t="s">
        <v>19</v>
      </c>
      <c r="C6" s="92">
        <f>7283+1579.2+642</f>
        <v>9504.2000000000007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310">
        <f t="shared" ref="O6:O27" si="1">SUM(C6:N6)</f>
        <v>9504.2000000000007</v>
      </c>
      <c r="P6" s="346">
        <f t="shared" si="0"/>
        <v>5.5122410761310657E-2</v>
      </c>
    </row>
    <row r="7" spans="1:17" s="20" customFormat="1" ht="19.5" customHeight="1" x14ac:dyDescent="0.2">
      <c r="A7" s="5">
        <v>3</v>
      </c>
      <c r="B7" s="34" t="s">
        <v>20</v>
      </c>
      <c r="C7" s="92">
        <v>0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310">
        <f t="shared" si="1"/>
        <v>0</v>
      </c>
      <c r="P7" s="346">
        <f t="shared" si="0"/>
        <v>0</v>
      </c>
    </row>
    <row r="8" spans="1:17" s="20" customFormat="1" ht="19.5" customHeight="1" x14ac:dyDescent="0.2">
      <c r="A8" s="5">
        <v>4</v>
      </c>
      <c r="B8" s="34" t="s">
        <v>21</v>
      </c>
      <c r="C8" s="92">
        <v>9278.2000000000007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310">
        <f t="shared" si="1"/>
        <v>9278.2000000000007</v>
      </c>
      <c r="P8" s="346">
        <f t="shared" si="0"/>
        <v>5.3811657112181201E-2</v>
      </c>
    </row>
    <row r="9" spans="1:17" s="20" customFormat="1" ht="19.5" customHeight="1" x14ac:dyDescent="0.2">
      <c r="A9" s="5">
        <v>5</v>
      </c>
      <c r="B9" s="34" t="s">
        <v>2</v>
      </c>
      <c r="C9" s="92">
        <f>4574.98+540</f>
        <v>5114.9799999999996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310">
        <f t="shared" si="1"/>
        <v>5114.9799999999996</v>
      </c>
      <c r="P9" s="346">
        <f t="shared" si="0"/>
        <v>2.9665834956744255E-2</v>
      </c>
    </row>
    <row r="10" spans="1:17" s="20" customFormat="1" ht="19.5" customHeight="1" x14ac:dyDescent="0.2">
      <c r="A10" s="5">
        <v>6</v>
      </c>
      <c r="B10" s="34" t="s">
        <v>3</v>
      </c>
      <c r="C10" s="92">
        <f>7709.98+1440+900</f>
        <v>10049.98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310">
        <f t="shared" si="1"/>
        <v>10049.98</v>
      </c>
      <c r="P10" s="346">
        <f t="shared" si="0"/>
        <v>5.8287822826009222E-2</v>
      </c>
    </row>
    <row r="11" spans="1:17" s="20" customFormat="1" ht="19.5" customHeight="1" x14ac:dyDescent="0.2">
      <c r="A11" s="5">
        <v>7</v>
      </c>
      <c r="B11" s="34" t="s">
        <v>4</v>
      </c>
      <c r="C11" s="92">
        <f>2340+1316</f>
        <v>3656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310">
        <f t="shared" si="1"/>
        <v>3656</v>
      </c>
      <c r="P11" s="346">
        <f t="shared" si="0"/>
        <v>2.1204050182377449E-2</v>
      </c>
    </row>
    <row r="12" spans="1:17" s="20" customFormat="1" ht="19.5" customHeight="1" x14ac:dyDescent="0.2">
      <c r="A12" s="5">
        <v>8</v>
      </c>
      <c r="B12" s="34" t="s">
        <v>5</v>
      </c>
      <c r="C12" s="92">
        <f>2770+3600+4800</f>
        <v>11170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310">
        <f t="shared" si="1"/>
        <v>11170</v>
      </c>
      <c r="P12" s="346">
        <f t="shared" si="0"/>
        <v>6.4783709118478153E-2</v>
      </c>
    </row>
    <row r="13" spans="1:17" s="20" customFormat="1" ht="19.5" customHeight="1" x14ac:dyDescent="0.2">
      <c r="A13" s="5">
        <v>9</v>
      </c>
      <c r="B13" s="34" t="s">
        <v>6</v>
      </c>
      <c r="C13" s="92">
        <v>7294.99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310">
        <f t="shared" si="1"/>
        <v>7294.99</v>
      </c>
      <c r="P13" s="346">
        <f t="shared" si="0"/>
        <v>4.2309445853375725E-2</v>
      </c>
    </row>
    <row r="14" spans="1:17" s="20" customFormat="1" ht="19.5" customHeight="1" x14ac:dyDescent="0.2">
      <c r="A14" s="5">
        <v>10</v>
      </c>
      <c r="B14" s="34" t="s">
        <v>7</v>
      </c>
      <c r="C14" s="92">
        <f>4078+3345+329</f>
        <v>7752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310">
        <f t="shared" si="1"/>
        <v>7752</v>
      </c>
      <c r="P14" s="346">
        <f t="shared" si="0"/>
        <v>4.4960010124121985E-2</v>
      </c>
    </row>
    <row r="15" spans="1:17" s="20" customFormat="1" ht="19.5" customHeight="1" x14ac:dyDescent="0.2">
      <c r="A15" s="5">
        <v>11</v>
      </c>
      <c r="B15" s="34" t="s">
        <v>8</v>
      </c>
      <c r="C15" s="92">
        <f>13684.97+4500+987</f>
        <v>19171.97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310">
        <f t="shared" si="1"/>
        <v>19171.97</v>
      </c>
      <c r="P15" s="346">
        <f t="shared" si="0"/>
        <v>0.11119349397566602</v>
      </c>
    </row>
    <row r="16" spans="1:17" s="20" customFormat="1" ht="19.5" customHeight="1" x14ac:dyDescent="0.2">
      <c r="A16" s="5">
        <v>12</v>
      </c>
      <c r="B16" s="34" t="s">
        <v>9</v>
      </c>
      <c r="C16" s="92">
        <v>4444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310">
        <f t="shared" si="1"/>
        <v>4444</v>
      </c>
      <c r="P16" s="346">
        <f t="shared" si="0"/>
        <v>2.57742885696076E-2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v>8900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310">
        <f t="shared" si="1"/>
        <v>8900</v>
      </c>
      <c r="P17" s="346">
        <f t="shared" si="0"/>
        <v>5.1618174678107032E-2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f>7824+658</f>
        <v>8482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310">
        <f t="shared" si="1"/>
        <v>8482</v>
      </c>
      <c r="P18" s="346">
        <f t="shared" si="0"/>
        <v>4.9193860406708291E-2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310">
        <f t="shared" si="1"/>
        <v>0</v>
      </c>
      <c r="P19" s="346">
        <f t="shared" si="0"/>
        <v>0</v>
      </c>
    </row>
    <row r="20" spans="1:16" s="20" customFormat="1" ht="19.5" customHeight="1" x14ac:dyDescent="0.2">
      <c r="A20" s="5">
        <v>16</v>
      </c>
      <c r="B20" s="34" t="s">
        <v>13</v>
      </c>
      <c r="C20" s="92">
        <f>4500+7384.98</f>
        <v>11884.98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310">
        <f t="shared" si="1"/>
        <v>11884.98</v>
      </c>
      <c r="P20" s="346">
        <f t="shared" si="0"/>
        <v>6.8930446481551513E-2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v>10327.99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310">
        <f t="shared" si="1"/>
        <v>10327.99</v>
      </c>
      <c r="P21" s="346">
        <f t="shared" si="0"/>
        <v>5.9900223808285684E-2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4255.9799999999996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310">
        <f t="shared" si="1"/>
        <v>4255.9799999999996</v>
      </c>
      <c r="P22" s="346">
        <f t="shared" si="0"/>
        <v>2.4683811131070779E-2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96">
        <f>C5+C6+C7+C8+C9+C10+C11+C12+C13+C14+C15+C16+C17+C18+C19+C20+C21+C22</f>
        <v>172419.89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311">
        <f t="shared" si="1"/>
        <v>172419.89</v>
      </c>
      <c r="P23" s="347">
        <f t="shared" si="0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>
        <f>5569+2404</f>
        <v>7973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312">
        <f t="shared" si="1"/>
        <v>7973</v>
      </c>
      <c r="P24" s="348">
        <f t="shared" si="0"/>
        <v>4.6241764798713184E-2</v>
      </c>
    </row>
    <row r="25" spans="1:16" s="20" customFormat="1" ht="19.5" customHeight="1" x14ac:dyDescent="0.2">
      <c r="A25" s="6">
        <v>20</v>
      </c>
      <c r="B25" s="34" t="s">
        <v>17</v>
      </c>
      <c r="C25" s="93">
        <v>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312">
        <f t="shared" si="1"/>
        <v>0</v>
      </c>
      <c r="P25" s="348">
        <f t="shared" si="0"/>
        <v>0</v>
      </c>
    </row>
    <row r="26" spans="1:16" s="52" customFormat="1" ht="21" customHeight="1" x14ac:dyDescent="0.2">
      <c r="A26" s="97" t="s">
        <v>54</v>
      </c>
      <c r="B26" s="98" t="s">
        <v>23</v>
      </c>
      <c r="C26" s="99">
        <v>7973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313">
        <f t="shared" si="1"/>
        <v>7973</v>
      </c>
      <c r="P26" s="349">
        <f t="shared" si="0"/>
        <v>4.6241764798713184E-2</v>
      </c>
    </row>
    <row r="27" spans="1:16" s="135" customFormat="1" ht="22.5" customHeight="1" x14ac:dyDescent="0.2">
      <c r="A27" s="156" t="s">
        <v>26</v>
      </c>
      <c r="B27" s="160" t="s">
        <v>25</v>
      </c>
      <c r="C27" s="159">
        <f>C23+C24</f>
        <v>180392.89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>
        <f t="shared" si="1"/>
        <v>180392.89</v>
      </c>
      <c r="P27" s="336">
        <f t="shared" si="0"/>
        <v>1.0462417647987132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61" t="s">
        <v>72</v>
      </c>
      <c r="H30" s="361"/>
      <c r="I30" s="361"/>
      <c r="J30" s="56"/>
      <c r="K30" s="56"/>
      <c r="L30" s="361" t="s">
        <v>49</v>
      </c>
      <c r="M30" s="361"/>
      <c r="N30" s="361"/>
    </row>
    <row r="31" spans="1:16" ht="18.75" customHeight="1" x14ac:dyDescent="0.5">
      <c r="G31" s="56"/>
      <c r="H31" s="56" t="s">
        <v>50</v>
      </c>
      <c r="I31" s="56"/>
      <c r="J31" s="56"/>
      <c r="K31" s="56"/>
      <c r="L31" s="57"/>
      <c r="M31" s="56" t="s">
        <v>51</v>
      </c>
      <c r="N31" s="58"/>
    </row>
    <row r="32" spans="1:16" ht="18.75" customHeight="1" x14ac:dyDescent="0.5">
      <c r="G32" s="56"/>
      <c r="H32" s="57" t="s">
        <v>52</v>
      </c>
      <c r="I32" s="57"/>
      <c r="J32" s="57"/>
      <c r="K32" s="56"/>
      <c r="L32" s="57"/>
      <c r="M32" s="56" t="s">
        <v>53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7" customWidth="1"/>
    <col min="16" max="16" width="9.5" style="341" customWidth="1"/>
    <col min="17" max="16384" width="9" style="114"/>
  </cols>
  <sheetData>
    <row r="1" spans="1:17" s="177" customFormat="1" ht="21" customHeight="1" x14ac:dyDescent="0.45">
      <c r="A1" s="176"/>
      <c r="C1" s="178"/>
      <c r="D1" s="179" t="s">
        <v>64</v>
      </c>
      <c r="E1" s="178"/>
      <c r="F1" s="178"/>
      <c r="G1" s="178"/>
      <c r="H1" s="178"/>
      <c r="K1" s="179" t="s">
        <v>55</v>
      </c>
      <c r="L1" s="178"/>
      <c r="M1" s="178"/>
      <c r="N1" s="178"/>
      <c r="O1" s="178"/>
      <c r="P1" s="340"/>
      <c r="Q1" s="180"/>
    </row>
    <row r="2" spans="1:17" s="177" customFormat="1" ht="21" customHeight="1" x14ac:dyDescent="0.45">
      <c r="A2" s="176"/>
      <c r="C2" s="179" t="str">
        <f>'[1]1.1.ยา(ทั่วไป)'!C2</f>
        <v>จาก ฝ่ายเภสัชกรรมชุมชน  โรงพยาบาลกุมภวาปี</v>
      </c>
      <c r="D2" s="178"/>
      <c r="F2" s="178"/>
      <c r="G2" s="178"/>
      <c r="I2" s="178"/>
      <c r="J2" s="178"/>
      <c r="K2" s="178"/>
      <c r="M2" s="181"/>
      <c r="N2" s="182"/>
      <c r="O2" s="183"/>
      <c r="P2" s="340"/>
      <c r="Q2" s="180"/>
    </row>
    <row r="3" spans="1:17" s="172" customFormat="1" ht="4.5" customHeight="1" x14ac:dyDescent="0.45">
      <c r="O3" s="170"/>
      <c r="P3" s="341"/>
    </row>
    <row r="4" spans="1:17" s="172" customFormat="1" ht="18" customHeight="1" x14ac:dyDescent="0.45">
      <c r="A4" s="173" t="s">
        <v>0</v>
      </c>
      <c r="B4" s="174" t="s">
        <v>1</v>
      </c>
      <c r="C4" s="174" t="s">
        <v>27</v>
      </c>
      <c r="D4" s="174" t="s">
        <v>28</v>
      </c>
      <c r="E4" s="174" t="s">
        <v>29</v>
      </c>
      <c r="F4" s="174" t="s">
        <v>30</v>
      </c>
      <c r="G4" s="174" t="s">
        <v>31</v>
      </c>
      <c r="H4" s="174" t="s">
        <v>32</v>
      </c>
      <c r="I4" s="174" t="s">
        <v>33</v>
      </c>
      <c r="J4" s="174" t="s">
        <v>34</v>
      </c>
      <c r="K4" s="174" t="s">
        <v>35</v>
      </c>
      <c r="L4" s="174" t="s">
        <v>36</v>
      </c>
      <c r="M4" s="174" t="s">
        <v>37</v>
      </c>
      <c r="N4" s="174" t="s">
        <v>38</v>
      </c>
      <c r="O4" s="174" t="s">
        <v>39</v>
      </c>
      <c r="P4" s="342" t="s">
        <v>40</v>
      </c>
    </row>
    <row r="5" spans="1:17" ht="18" customHeight="1" x14ac:dyDescent="0.45">
      <c r="A5" s="116">
        <v>1</v>
      </c>
      <c r="B5" s="117" t="s">
        <v>18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225"/>
      <c r="P5" s="319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225"/>
      <c r="P6" s="319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225"/>
      <c r="P7" s="319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225"/>
      <c r="P8" s="319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225"/>
      <c r="P9" s="319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225"/>
      <c r="P10" s="319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225"/>
      <c r="P11" s="319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225"/>
      <c r="P12" s="319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225"/>
      <c r="P13" s="319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225"/>
      <c r="P14" s="319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225"/>
      <c r="P15" s="319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225"/>
      <c r="P16" s="319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225"/>
      <c r="P17" s="319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225"/>
      <c r="P18" s="319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225"/>
      <c r="P19" s="319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225"/>
      <c r="P20" s="319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225"/>
      <c r="P21" s="319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225"/>
      <c r="P22" s="319" t="e">
        <f t="shared" si="0"/>
        <v>#DIV/0!</v>
      </c>
    </row>
    <row r="23" spans="1:16" s="175" customFormat="1" ht="18" customHeight="1" x14ac:dyDescent="0.45">
      <c r="A23" s="187">
        <v>5.4166666666666669E-2</v>
      </c>
      <c r="B23" s="188" t="s">
        <v>22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307"/>
      <c r="P23" s="320" t="e">
        <f t="shared" si="0"/>
        <v>#DIV/0!</v>
      </c>
    </row>
    <row r="24" spans="1:16" ht="18" customHeight="1" x14ac:dyDescent="0.45">
      <c r="A24" s="120">
        <v>20</v>
      </c>
      <c r="B24" s="185" t="s">
        <v>16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308">
        <f t="shared" ref="O24:O27" si="1">SUM(C24:N24)</f>
        <v>0</v>
      </c>
      <c r="P24" s="343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308">
        <f t="shared" si="1"/>
        <v>0</v>
      </c>
      <c r="P25" s="343" t="e">
        <f t="shared" si="0"/>
        <v>#DIV/0!</v>
      </c>
    </row>
    <row r="26" spans="1:16" s="175" customFormat="1" ht="18" customHeight="1" x14ac:dyDescent="0.45">
      <c r="A26" s="190" t="s">
        <v>24</v>
      </c>
      <c r="B26" s="191" t="s">
        <v>23</v>
      </c>
      <c r="C26" s="192">
        <f>C24+C25</f>
        <v>0</v>
      </c>
      <c r="D26" s="192">
        <f t="shared" ref="D26:N26" si="2">D24+D25</f>
        <v>0</v>
      </c>
      <c r="E26" s="192">
        <f t="shared" si="2"/>
        <v>0</v>
      </c>
      <c r="F26" s="192">
        <f t="shared" si="2"/>
        <v>0</v>
      </c>
      <c r="G26" s="192">
        <f t="shared" si="2"/>
        <v>0</v>
      </c>
      <c r="H26" s="192">
        <f t="shared" si="2"/>
        <v>0</v>
      </c>
      <c r="I26" s="192">
        <f t="shared" si="2"/>
        <v>0</v>
      </c>
      <c r="J26" s="192">
        <f t="shared" si="2"/>
        <v>0</v>
      </c>
      <c r="K26" s="192">
        <f t="shared" si="2"/>
        <v>0</v>
      </c>
      <c r="L26" s="192">
        <f t="shared" si="2"/>
        <v>0</v>
      </c>
      <c r="M26" s="192">
        <f t="shared" si="2"/>
        <v>0</v>
      </c>
      <c r="N26" s="192">
        <f t="shared" si="2"/>
        <v>0</v>
      </c>
      <c r="O26" s="309">
        <f t="shared" si="1"/>
        <v>0</v>
      </c>
      <c r="P26" s="324" t="e">
        <f t="shared" si="0"/>
        <v>#DIV/0!</v>
      </c>
    </row>
    <row r="27" spans="1:16" s="212" customFormat="1" ht="18" customHeight="1" x14ac:dyDescent="0.45">
      <c r="A27" s="210" t="s">
        <v>26</v>
      </c>
      <c r="B27" s="211" t="s">
        <v>25</v>
      </c>
      <c r="C27" s="206">
        <f>C23+C26</f>
        <v>0</v>
      </c>
      <c r="D27" s="206">
        <f t="shared" ref="D27:N27" si="3">D23+D26</f>
        <v>0</v>
      </c>
      <c r="E27" s="206">
        <f t="shared" si="3"/>
        <v>0</v>
      </c>
      <c r="F27" s="206">
        <f t="shared" si="3"/>
        <v>0</v>
      </c>
      <c r="G27" s="206">
        <f t="shared" si="3"/>
        <v>0</v>
      </c>
      <c r="H27" s="206">
        <f t="shared" si="3"/>
        <v>0</v>
      </c>
      <c r="I27" s="206">
        <f t="shared" si="3"/>
        <v>0</v>
      </c>
      <c r="J27" s="206">
        <f t="shared" si="3"/>
        <v>0</v>
      </c>
      <c r="K27" s="206">
        <f t="shared" si="3"/>
        <v>0</v>
      </c>
      <c r="L27" s="206">
        <f t="shared" si="3"/>
        <v>0</v>
      </c>
      <c r="M27" s="206">
        <f t="shared" si="3"/>
        <v>0</v>
      </c>
      <c r="N27" s="206">
        <f t="shared" si="3"/>
        <v>0</v>
      </c>
      <c r="O27" s="206">
        <f t="shared" si="1"/>
        <v>0</v>
      </c>
      <c r="P27" s="344" t="e">
        <f t="shared" si="0"/>
        <v>#DIV/0!</v>
      </c>
    </row>
    <row r="30" spans="1:16" ht="18" customHeight="1" x14ac:dyDescent="0.45">
      <c r="G30" s="15"/>
      <c r="H30" s="16" t="s">
        <v>48</v>
      </c>
      <c r="I30" s="15"/>
      <c r="J30" s="15"/>
      <c r="K30" s="15"/>
      <c r="L30" s="17"/>
      <c r="M30" s="15" t="s">
        <v>49</v>
      </c>
      <c r="N30" s="18"/>
    </row>
    <row r="31" spans="1:16" ht="18" customHeight="1" x14ac:dyDescent="0.45"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</row>
    <row r="32" spans="1:16" ht="18" customHeight="1" x14ac:dyDescent="0.45"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abSelected="1" zoomScaleNormal="100" workbookViewId="0">
      <selection activeCell="C8" sqref="C8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4" customWidth="1"/>
    <col min="16" max="16" width="14.5" style="329" customWidth="1"/>
    <col min="17" max="16384" width="9" style="27"/>
  </cols>
  <sheetData>
    <row r="1" spans="1:17" s="68" customFormat="1" ht="19.5" customHeight="1" x14ac:dyDescent="0.2">
      <c r="A1" s="80"/>
      <c r="B1" s="81"/>
      <c r="C1" s="148"/>
      <c r="D1" s="149" t="s">
        <v>65</v>
      </c>
      <c r="E1" s="148"/>
      <c r="F1" s="148"/>
      <c r="G1" s="148"/>
      <c r="H1" s="148"/>
      <c r="I1" s="67"/>
      <c r="J1" s="67"/>
      <c r="K1" s="149" t="str">
        <f>สรุปยอด!C3</f>
        <v xml:space="preserve"> ปีงบประมาณ   2562</v>
      </c>
      <c r="L1" s="148"/>
      <c r="M1" s="148"/>
      <c r="N1" s="148"/>
      <c r="O1" s="148"/>
      <c r="P1" s="328"/>
      <c r="Q1" s="83"/>
    </row>
    <row r="2" spans="1:17" s="68" customFormat="1" ht="19.5" customHeight="1" x14ac:dyDescent="0.2">
      <c r="A2" s="80"/>
      <c r="B2" s="81"/>
      <c r="C2" s="149" t="str">
        <f>'[1]1.1.ยา(ทั่วไป)'!C2</f>
        <v>จาก ฝ่ายเภสัชกรรมชุมชน  โรงพยาบาลกุมภวาปี</v>
      </c>
      <c r="D2" s="148"/>
      <c r="E2" s="67"/>
      <c r="F2" s="148"/>
      <c r="G2" s="148"/>
      <c r="H2" s="67"/>
      <c r="I2" s="148"/>
      <c r="J2" s="148"/>
      <c r="K2" s="148"/>
      <c r="L2" s="67"/>
      <c r="M2" s="150"/>
      <c r="N2" s="151" t="str">
        <f>สรุปยอด!D4</f>
        <v xml:space="preserve">รายงานข้อมูลณ วันที่ 28/10/61 </v>
      </c>
      <c r="O2" s="148"/>
      <c r="P2" s="328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9" t="s">
        <v>39</v>
      </c>
      <c r="P4" s="323" t="s">
        <v>40</v>
      </c>
    </row>
    <row r="5" spans="1:17" ht="18" customHeight="1" x14ac:dyDescent="0.2">
      <c r="A5" s="25">
        <v>1</v>
      </c>
      <c r="B5" s="26" t="s">
        <v>18</v>
      </c>
      <c r="C5" s="129">
        <v>7436.87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303">
        <f>SUM(C5:N5)</f>
        <v>7436.87</v>
      </c>
      <c r="P5" s="290">
        <f t="shared" ref="P5:P27" si="0">O5/$O$23</f>
        <v>2.9308334467341761E-2</v>
      </c>
    </row>
    <row r="6" spans="1:17" ht="18" customHeight="1" x14ac:dyDescent="0.2">
      <c r="A6" s="25">
        <v>2</v>
      </c>
      <c r="B6" s="26" t="s">
        <v>19</v>
      </c>
      <c r="C6" s="129">
        <v>5119.08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303">
        <f t="shared" ref="O6:O27" si="1">SUM(C6:N6)</f>
        <v>5119.08</v>
      </c>
      <c r="P6" s="290">
        <f t="shared" si="0"/>
        <v>2.0174039455453686E-2</v>
      </c>
    </row>
    <row r="7" spans="1:17" ht="18" customHeight="1" x14ac:dyDescent="0.2">
      <c r="A7" s="25">
        <v>3</v>
      </c>
      <c r="B7" s="26" t="s">
        <v>20</v>
      </c>
      <c r="C7" s="129">
        <v>2677.68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303">
        <f t="shared" si="1"/>
        <v>2677.68</v>
      </c>
      <c r="P7" s="290">
        <f t="shared" si="0"/>
        <v>1.0552603586792789E-2</v>
      </c>
    </row>
    <row r="8" spans="1:17" ht="18" customHeight="1" x14ac:dyDescent="0.2">
      <c r="A8" s="25">
        <v>4</v>
      </c>
      <c r="B8" s="26" t="s">
        <v>21</v>
      </c>
      <c r="C8" s="129">
        <f>11438.97+143388.72</f>
        <v>154827.69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303">
        <f t="shared" si="1"/>
        <v>154827.69</v>
      </c>
      <c r="P8" s="290">
        <f t="shared" si="0"/>
        <v>0.61016821906607288</v>
      </c>
    </row>
    <row r="9" spans="1:17" ht="18" customHeight="1" x14ac:dyDescent="0.2">
      <c r="A9" s="25">
        <v>5</v>
      </c>
      <c r="B9" s="26" t="s">
        <v>2</v>
      </c>
      <c r="C9" s="129">
        <v>1661.04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303">
        <f t="shared" si="1"/>
        <v>1661.04</v>
      </c>
      <c r="P9" s="290">
        <f t="shared" si="0"/>
        <v>6.5460759544853355E-3</v>
      </c>
    </row>
    <row r="10" spans="1:17" ht="18" customHeight="1" x14ac:dyDescent="0.2">
      <c r="A10" s="25">
        <v>6</v>
      </c>
      <c r="B10" s="26" t="s">
        <v>3</v>
      </c>
      <c r="C10" s="129">
        <f>8945.28</f>
        <v>8945.2800000000007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303">
        <f t="shared" si="1"/>
        <v>8945.2800000000007</v>
      </c>
      <c r="P10" s="290">
        <f t="shared" si="0"/>
        <v>3.5252903189651415E-2</v>
      </c>
    </row>
    <row r="11" spans="1:17" ht="18" customHeight="1" x14ac:dyDescent="0.2">
      <c r="A11" s="25">
        <v>7</v>
      </c>
      <c r="B11" s="26" t="s">
        <v>4</v>
      </c>
      <c r="C11" s="129">
        <v>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303">
        <f t="shared" si="1"/>
        <v>0</v>
      </c>
      <c r="P11" s="290">
        <f t="shared" si="0"/>
        <v>0</v>
      </c>
    </row>
    <row r="12" spans="1:17" ht="18" customHeight="1" x14ac:dyDescent="0.2">
      <c r="A12" s="25">
        <v>8</v>
      </c>
      <c r="B12" s="26" t="s">
        <v>5</v>
      </c>
      <c r="C12" s="129">
        <v>4651.51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303">
        <f t="shared" si="1"/>
        <v>4651.51</v>
      </c>
      <c r="P12" s="290">
        <f t="shared" si="0"/>
        <v>1.8331369360790883E-2</v>
      </c>
    </row>
    <row r="13" spans="1:17" ht="18" customHeight="1" x14ac:dyDescent="0.2">
      <c r="A13" s="25">
        <v>9</v>
      </c>
      <c r="B13" s="26" t="s">
        <v>6</v>
      </c>
      <c r="C13" s="129">
        <f>2496.7+3634.02</f>
        <v>6130.7199999999993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303">
        <f t="shared" si="1"/>
        <v>6130.7199999999993</v>
      </c>
      <c r="P13" s="290">
        <f t="shared" si="0"/>
        <v>2.4160862336657957E-2</v>
      </c>
    </row>
    <row r="14" spans="1:17" ht="18" customHeight="1" x14ac:dyDescent="0.2">
      <c r="A14" s="25">
        <v>10</v>
      </c>
      <c r="B14" s="26" t="s">
        <v>7</v>
      </c>
      <c r="C14" s="129">
        <v>2848.86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303">
        <f t="shared" si="1"/>
        <v>2848.86</v>
      </c>
      <c r="P14" s="290">
        <f t="shared" si="0"/>
        <v>1.1227215445561272E-2</v>
      </c>
    </row>
    <row r="15" spans="1:17" ht="18" customHeight="1" x14ac:dyDescent="0.2">
      <c r="A15" s="25">
        <v>11</v>
      </c>
      <c r="B15" s="26" t="s">
        <v>8</v>
      </c>
      <c r="C15" s="129">
        <v>2940.63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303">
        <f t="shared" si="1"/>
        <v>2940.63</v>
      </c>
      <c r="P15" s="290">
        <f t="shared" si="0"/>
        <v>1.1588876447309044E-2</v>
      </c>
    </row>
    <row r="16" spans="1:17" ht="18" customHeight="1" x14ac:dyDescent="0.2">
      <c r="A16" s="25">
        <v>12</v>
      </c>
      <c r="B16" s="26" t="s">
        <v>9</v>
      </c>
      <c r="C16" s="129">
        <f>5000.04+4193.1</f>
        <v>9193.14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303">
        <f t="shared" si="1"/>
        <v>9193.14</v>
      </c>
      <c r="P16" s="290">
        <f t="shared" si="0"/>
        <v>3.6229707111338272E-2</v>
      </c>
    </row>
    <row r="17" spans="1:16" ht="18" customHeight="1" x14ac:dyDescent="0.2">
      <c r="A17" s="25">
        <v>13</v>
      </c>
      <c r="B17" s="26" t="s">
        <v>10</v>
      </c>
      <c r="C17" s="129">
        <v>5119.08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303">
        <f t="shared" si="1"/>
        <v>5119.08</v>
      </c>
      <c r="P17" s="290">
        <f t="shared" si="0"/>
        <v>2.0174039455453686E-2</v>
      </c>
    </row>
    <row r="18" spans="1:16" ht="18" customHeight="1" x14ac:dyDescent="0.2">
      <c r="A18" s="25">
        <v>14</v>
      </c>
      <c r="B18" s="26" t="s">
        <v>11</v>
      </c>
      <c r="C18" s="129">
        <f>4927.64+1320.45</f>
        <v>6248.09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303">
        <f t="shared" si="1"/>
        <v>6248.09</v>
      </c>
      <c r="P18" s="290">
        <f t="shared" si="0"/>
        <v>2.4623411664054018E-2</v>
      </c>
    </row>
    <row r="19" spans="1:16" ht="18" customHeight="1" x14ac:dyDescent="0.2">
      <c r="A19" s="25">
        <v>15</v>
      </c>
      <c r="B19" s="26" t="s">
        <v>12</v>
      </c>
      <c r="C19" s="129">
        <f>8106.66+7261.23</f>
        <v>15367.89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303">
        <f t="shared" si="1"/>
        <v>15367.89</v>
      </c>
      <c r="P19" s="290">
        <f t="shared" si="0"/>
        <v>6.0564089486210837E-2</v>
      </c>
    </row>
    <row r="20" spans="1:16" ht="18" customHeight="1" x14ac:dyDescent="0.2">
      <c r="A20" s="25">
        <v>16</v>
      </c>
      <c r="B20" s="128" t="s">
        <v>13</v>
      </c>
      <c r="C20" s="129">
        <v>0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303">
        <f t="shared" si="1"/>
        <v>0</v>
      </c>
      <c r="P20" s="290">
        <f t="shared" si="0"/>
        <v>0</v>
      </c>
    </row>
    <row r="21" spans="1:16" ht="18" customHeight="1" x14ac:dyDescent="0.2">
      <c r="A21" s="25">
        <v>17</v>
      </c>
      <c r="B21" s="26" t="s">
        <v>14</v>
      </c>
      <c r="C21" s="129">
        <v>9338.58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303">
        <f t="shared" si="1"/>
        <v>9338.58</v>
      </c>
      <c r="P21" s="290">
        <f t="shared" si="0"/>
        <v>3.6802878911427583E-2</v>
      </c>
    </row>
    <row r="22" spans="1:16" ht="18" customHeight="1" x14ac:dyDescent="0.2">
      <c r="A22" s="25">
        <v>18</v>
      </c>
      <c r="B22" s="26" t="s">
        <v>15</v>
      </c>
      <c r="C22" s="129">
        <v>11239.77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303">
        <f t="shared" si="1"/>
        <v>11239.77</v>
      </c>
      <c r="P22" s="290">
        <f t="shared" si="0"/>
        <v>4.4295374061398669E-2</v>
      </c>
    </row>
    <row r="23" spans="1:16" s="48" customFormat="1" ht="18" customHeight="1" x14ac:dyDescent="0.2">
      <c r="A23" s="45">
        <v>5.4166666666666669E-2</v>
      </c>
      <c r="B23" s="154" t="s">
        <v>22</v>
      </c>
      <c r="C23" s="155">
        <f>C5+C6+C7+C8+C9+C10+C11+C12+C13+C14+C15+C16+C17+C18+C19+C20+C21+C22</f>
        <v>253745.90999999997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304">
        <f t="shared" si="1"/>
        <v>253745.90999999997</v>
      </c>
      <c r="P23" s="291">
        <f t="shared" si="0"/>
        <v>1</v>
      </c>
    </row>
    <row r="24" spans="1:16" ht="18" customHeight="1" x14ac:dyDescent="0.2">
      <c r="A24" s="30">
        <v>20</v>
      </c>
      <c r="B24" s="31" t="s">
        <v>16</v>
      </c>
      <c r="C24" s="130">
        <v>0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305">
        <f t="shared" si="1"/>
        <v>0</v>
      </c>
      <c r="P24" s="339">
        <f t="shared" si="0"/>
        <v>0</v>
      </c>
    </row>
    <row r="25" spans="1:16" ht="18" customHeight="1" x14ac:dyDescent="0.2">
      <c r="A25" s="30">
        <v>21</v>
      </c>
      <c r="B25" s="26" t="s">
        <v>17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305">
        <f t="shared" si="1"/>
        <v>0</v>
      </c>
      <c r="P25" s="339">
        <f t="shared" si="0"/>
        <v>0</v>
      </c>
    </row>
    <row r="26" spans="1:16" s="48" customFormat="1" ht="18" customHeight="1" x14ac:dyDescent="0.2">
      <c r="A26" s="49" t="s">
        <v>24</v>
      </c>
      <c r="B26" s="152" t="s">
        <v>23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306">
        <f t="shared" si="1"/>
        <v>0</v>
      </c>
      <c r="P26" s="292">
        <f t="shared" si="0"/>
        <v>0</v>
      </c>
    </row>
    <row r="27" spans="1:16" s="55" customFormat="1" ht="18" customHeight="1" x14ac:dyDescent="0.2">
      <c r="A27" s="203" t="s">
        <v>26</v>
      </c>
      <c r="B27" s="208" t="s">
        <v>25</v>
      </c>
      <c r="C27" s="209">
        <f>C23</f>
        <v>253745.90999999997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>
        <f t="shared" si="1"/>
        <v>253745.90999999997</v>
      </c>
      <c r="P27" s="281">
        <f t="shared" si="0"/>
        <v>1</v>
      </c>
    </row>
    <row r="29" spans="1:16" ht="16.5" customHeight="1" x14ac:dyDescent="0.2">
      <c r="G29" s="109"/>
      <c r="H29" s="110" t="s">
        <v>48</v>
      </c>
      <c r="I29" s="109"/>
      <c r="J29" s="109"/>
      <c r="K29" s="109"/>
      <c r="L29" s="111"/>
      <c r="M29" s="109" t="s">
        <v>49</v>
      </c>
      <c r="N29" s="112"/>
    </row>
    <row r="30" spans="1:16" ht="16.5" customHeight="1" x14ac:dyDescent="0.2">
      <c r="G30" s="109"/>
      <c r="H30" s="109" t="s">
        <v>50</v>
      </c>
      <c r="I30" s="109"/>
      <c r="J30" s="109"/>
      <c r="K30" s="109"/>
      <c r="L30" s="111"/>
      <c r="M30" s="109" t="s">
        <v>51</v>
      </c>
      <c r="N30" s="112"/>
    </row>
    <row r="31" spans="1:16" ht="16.5" customHeight="1" x14ac:dyDescent="0.2">
      <c r="G31" s="109"/>
      <c r="H31" s="111" t="s">
        <v>52</v>
      </c>
      <c r="I31" s="111"/>
      <c r="J31" s="111"/>
      <c r="K31" s="109"/>
      <c r="L31" s="111"/>
      <c r="M31" s="109" t="s">
        <v>53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topLeftCell="A10" workbookViewId="0">
      <selection activeCell="B2" sqref="B2"/>
    </sheetView>
  </sheetViews>
  <sheetFormatPr defaultRowHeight="19.5" customHeight="1" x14ac:dyDescent="0.45"/>
  <cols>
    <col min="1" max="1" width="5.75" style="61" customWidth="1"/>
    <col min="2" max="2" width="15.875" style="194" customWidth="1"/>
    <col min="3" max="14" width="8.625" style="107" customWidth="1"/>
    <col min="15" max="15" width="9.75" style="314" customWidth="1"/>
    <col min="16" max="16" width="12" style="322" customWidth="1"/>
    <col min="17" max="16384" width="9" style="61"/>
  </cols>
  <sheetData>
    <row r="1" spans="1:17" s="145" customFormat="1" ht="19.5" customHeight="1" x14ac:dyDescent="0.2">
      <c r="A1" s="139"/>
      <c r="B1" s="140"/>
      <c r="C1" s="141"/>
      <c r="D1" s="142" t="s">
        <v>43</v>
      </c>
      <c r="E1" s="141"/>
      <c r="F1" s="141"/>
      <c r="G1" s="141"/>
      <c r="H1" s="141"/>
      <c r="I1" s="143"/>
      <c r="J1" s="143"/>
      <c r="K1" s="142" t="str">
        <f>สรุปยอด!C3</f>
        <v xml:space="preserve"> ปีงบประมาณ   2562</v>
      </c>
      <c r="L1" s="141"/>
      <c r="M1" s="141"/>
      <c r="N1" s="141"/>
      <c r="O1" s="141"/>
      <c r="P1" s="321"/>
      <c r="Q1" s="144"/>
    </row>
    <row r="2" spans="1:17" s="145" customFormat="1" ht="19.5" customHeight="1" x14ac:dyDescent="0.2">
      <c r="A2" s="139"/>
      <c r="B2" s="140"/>
      <c r="C2" s="142" t="str">
        <f>'[1]1.1.ยา(ทั่วไป)'!C2</f>
        <v>จาก ฝ่ายเภสัชกรรมชุมชน  โรงพยาบาลกุมภวาปี</v>
      </c>
      <c r="D2" s="141"/>
      <c r="E2" s="143"/>
      <c r="F2" s="141"/>
      <c r="G2" s="141"/>
      <c r="H2" s="143"/>
      <c r="I2" s="141"/>
      <c r="J2" s="141"/>
      <c r="K2" s="141"/>
      <c r="L2" s="143"/>
      <c r="M2" s="146"/>
      <c r="N2" s="147" t="str">
        <f>สรุปยอด!D4</f>
        <v xml:space="preserve">รายงานข้อมูลณ วันที่ 28/10/61 </v>
      </c>
      <c r="O2" s="141"/>
      <c r="P2" s="321"/>
      <c r="Q2" s="144"/>
    </row>
    <row r="3" spans="1:17" ht="5.25" customHeight="1" x14ac:dyDescent="0.45"/>
    <row r="4" spans="1:17" s="166" customFormat="1" ht="31.5" customHeight="1" x14ac:dyDescent="0.45">
      <c r="A4" s="168" t="s">
        <v>0</v>
      </c>
      <c r="B4" s="197" t="s">
        <v>1</v>
      </c>
      <c r="C4" s="198" t="s">
        <v>27</v>
      </c>
      <c r="D4" s="198" t="s">
        <v>28</v>
      </c>
      <c r="E4" s="198" t="s">
        <v>29</v>
      </c>
      <c r="F4" s="198" t="s">
        <v>30</v>
      </c>
      <c r="G4" s="198" t="s">
        <v>31</v>
      </c>
      <c r="H4" s="198" t="s">
        <v>32</v>
      </c>
      <c r="I4" s="198" t="s">
        <v>33</v>
      </c>
      <c r="J4" s="198" t="s">
        <v>34</v>
      </c>
      <c r="K4" s="198" t="s">
        <v>35</v>
      </c>
      <c r="L4" s="198" t="s">
        <v>36</v>
      </c>
      <c r="M4" s="198" t="s">
        <v>37</v>
      </c>
      <c r="N4" s="198" t="s">
        <v>38</v>
      </c>
      <c r="O4" s="199" t="s">
        <v>39</v>
      </c>
      <c r="P4" s="323" t="s">
        <v>40</v>
      </c>
    </row>
    <row r="5" spans="1:17" ht="19.5" customHeight="1" x14ac:dyDescent="0.45">
      <c r="A5" s="25">
        <v>1</v>
      </c>
      <c r="B5" s="26" t="s">
        <v>18</v>
      </c>
      <c r="C5" s="193">
        <f>'1.ยาทั่วไป'!C5+'2.ยาแพทย์ PCC'!C5+'3.ยาเรื้อรัง 25%'!C5+'4.ยาเรื้อรังฟรี'!C5</f>
        <v>67444.55</v>
      </c>
      <c r="D5" s="193">
        <f>'1.ยาทั่วไป'!D5+'2.ยาแพทย์ PCC'!D5+'3.ยาเรื้อรัง 25%'!D5+'4.ยาเรื้อรังฟรี'!D5</f>
        <v>0</v>
      </c>
      <c r="E5" s="193">
        <f>'1.ยาทั่วไป'!E5+'2.ยาแพทย์ PCC'!E5+'3.ยาเรื้อรัง 25%'!E5+'4.ยาเรื้อรังฟรี'!E5</f>
        <v>0</v>
      </c>
      <c r="F5" s="193">
        <f>'1.ยาทั่วไป'!F5+'2.ยาแพทย์ PCC'!F5+'3.ยาเรื้อรัง 25%'!F5+'4.ยาเรื้อรังฟรี'!F5</f>
        <v>0</v>
      </c>
      <c r="G5" s="193">
        <f>'1.ยาทั่วไป'!G5+'2.ยาแพทย์ PCC'!G5+'3.ยาเรื้อรัง 25%'!G5+'4.ยาเรื้อรังฟรี'!G5</f>
        <v>0</v>
      </c>
      <c r="H5" s="193">
        <f>'1.ยาทั่วไป'!H5+'2.ยาแพทย์ PCC'!H5+'3.ยาเรื้อรัง 25%'!H5+'4.ยาเรื้อรังฟรี'!H5</f>
        <v>0</v>
      </c>
      <c r="I5" s="193">
        <f>'1.ยาทั่วไป'!I5+'2.ยาแพทย์ PCC'!I5+'3.ยาเรื้อรัง 25%'!I5+'4.ยาเรื้อรังฟรี'!I5</f>
        <v>0</v>
      </c>
      <c r="J5" s="193">
        <f>'1.ยาทั่วไป'!J5+'2.ยาแพทย์ PCC'!J5+'3.ยาเรื้อรัง 25%'!J5+'4.ยาเรื้อรังฟรี'!J5</f>
        <v>0</v>
      </c>
      <c r="K5" s="193">
        <f>'1.ยาทั่วไป'!K5+'2.ยาแพทย์ PCC'!K5+'3.ยาเรื้อรัง 25%'!K5+'4.ยาเรื้อรังฟรี'!K5</f>
        <v>0</v>
      </c>
      <c r="L5" s="193">
        <f>'1.ยาทั่วไป'!L5+'2.ยาแพทย์ PCC'!L5+'3.ยาเรื้อรัง 25%'!L5+'4.ยาเรื้อรังฟรี'!L5</f>
        <v>0</v>
      </c>
      <c r="M5" s="193">
        <f>'1.ยาทั่วไป'!M5+'2.ยาแพทย์ PCC'!M5+'3.ยาเรื้อรัง 25%'!M5+'4.ยาเรื้อรังฟรี'!M5</f>
        <v>0</v>
      </c>
      <c r="N5" s="193">
        <f>'1.ยาทั่วไป'!N5+'2.ยาแพทย์ PCC'!N5+'3.ยาเรื้อรัง 25%'!N5+'4.ยาเรื้อรังฟรี'!N5</f>
        <v>0</v>
      </c>
      <c r="O5" s="315">
        <f>SUM(C5:N5)</f>
        <v>67444.55</v>
      </c>
      <c r="P5" s="319">
        <f t="shared" ref="P5:P27" si="0">O5/$O$23</f>
        <v>0.20991943733434246</v>
      </c>
    </row>
    <row r="6" spans="1:17" ht="19.5" customHeight="1" x14ac:dyDescent="0.45">
      <c r="A6" s="25">
        <v>2</v>
      </c>
      <c r="B6" s="26" t="s">
        <v>19</v>
      </c>
      <c r="C6" s="193">
        <f>'1.ยาทั่วไป'!C6+'2.ยาแพทย์ PCC'!C6+'3.ยาเรื้อรัง 25%'!C6+'4.ยาเรื้อรังฟรี'!C6</f>
        <v>20772.800000000003</v>
      </c>
      <c r="D6" s="193">
        <f>'1.ยาทั่วไป'!D6+'2.ยาแพทย์ PCC'!D6+'3.ยาเรื้อรัง 25%'!D6+'4.ยาเรื้อรังฟรี'!D6</f>
        <v>0</v>
      </c>
      <c r="E6" s="193">
        <f>'1.ยาทั่วไป'!E6+'2.ยาแพทย์ PCC'!E6+'3.ยาเรื้อรัง 25%'!E6+'4.ยาเรื้อรังฟรี'!E6</f>
        <v>0</v>
      </c>
      <c r="F6" s="193">
        <f>'1.ยาทั่วไป'!F6+'2.ยาแพทย์ PCC'!F6+'3.ยาเรื้อรัง 25%'!F6+'4.ยาเรื้อรังฟรี'!F6</f>
        <v>0</v>
      </c>
      <c r="G6" s="193">
        <f>'1.ยาทั่วไป'!G6+'2.ยาแพทย์ PCC'!G6+'3.ยาเรื้อรัง 25%'!G6+'4.ยาเรื้อรังฟรี'!G6</f>
        <v>0</v>
      </c>
      <c r="H6" s="193">
        <f>'1.ยาทั่วไป'!H6+'2.ยาแพทย์ PCC'!H6+'3.ยาเรื้อรัง 25%'!H6+'4.ยาเรื้อรังฟรี'!H6</f>
        <v>0</v>
      </c>
      <c r="I6" s="193">
        <f>'1.ยาทั่วไป'!I6+'2.ยาแพทย์ PCC'!I6+'3.ยาเรื้อรัง 25%'!I6+'4.ยาเรื้อรังฟรี'!I6</f>
        <v>0</v>
      </c>
      <c r="J6" s="193">
        <f>'1.ยาทั่วไป'!J6+'2.ยาแพทย์ PCC'!J6+'3.ยาเรื้อรัง 25%'!J6+'4.ยาเรื้อรังฟรี'!J6</f>
        <v>0</v>
      </c>
      <c r="K6" s="193">
        <f>'1.ยาทั่วไป'!K6+'2.ยาแพทย์ PCC'!K6+'3.ยาเรื้อรัง 25%'!K6+'4.ยาเรื้อรังฟรี'!K6</f>
        <v>0</v>
      </c>
      <c r="L6" s="193">
        <f>'1.ยาทั่วไป'!L6+'2.ยาแพทย์ PCC'!L6+'3.ยาเรื้อรัง 25%'!L6+'4.ยาเรื้อรังฟรี'!L6</f>
        <v>0</v>
      </c>
      <c r="M6" s="193">
        <f>'1.ยาทั่วไป'!M6+'2.ยาแพทย์ PCC'!M6+'3.ยาเรื้อรัง 25%'!M6+'4.ยาเรื้อรังฟรี'!M6</f>
        <v>0</v>
      </c>
      <c r="N6" s="193">
        <f>'1.ยาทั่วไป'!N6+'2.ยาแพทย์ PCC'!N6+'3.ยาเรื้อรัง 25%'!N6+'4.ยาเรื้อรังฟรี'!N6</f>
        <v>0</v>
      </c>
      <c r="O6" s="315">
        <f t="shared" ref="O6:O27" si="1">SUM(C6:N6)</f>
        <v>20772.800000000003</v>
      </c>
      <c r="P6" s="319">
        <f t="shared" si="0"/>
        <v>6.4654808844581649E-2</v>
      </c>
    </row>
    <row r="7" spans="1:17" ht="19.5" customHeight="1" x14ac:dyDescent="0.45">
      <c r="A7" s="25">
        <v>3</v>
      </c>
      <c r="B7" s="26" t="s">
        <v>20</v>
      </c>
      <c r="C7" s="193">
        <f>'1.ยาทั่วไป'!C7+'2.ยาแพทย์ PCC'!C7+'3.ยาเรื้อรัง 25%'!C7+'4.ยาเรื้อรังฟรี'!C7</f>
        <v>2484.5</v>
      </c>
      <c r="D7" s="193">
        <f>'1.ยาทั่วไป'!D7+'2.ยาแพทย์ PCC'!D7+'3.ยาเรื้อรัง 25%'!D7+'4.ยาเรื้อรังฟรี'!D7</f>
        <v>0</v>
      </c>
      <c r="E7" s="193">
        <f>'1.ยาทั่วไป'!E7+'2.ยาแพทย์ PCC'!E7+'3.ยาเรื้อรัง 25%'!E7+'4.ยาเรื้อรังฟรี'!E7</f>
        <v>0</v>
      </c>
      <c r="F7" s="193">
        <f>'1.ยาทั่วไป'!F7+'2.ยาแพทย์ PCC'!F7+'3.ยาเรื้อรัง 25%'!F7+'4.ยาเรื้อรังฟรี'!F7</f>
        <v>0</v>
      </c>
      <c r="G7" s="193">
        <f>'1.ยาทั่วไป'!G7+'2.ยาแพทย์ PCC'!G7+'3.ยาเรื้อรัง 25%'!G7+'4.ยาเรื้อรังฟรี'!G7</f>
        <v>0</v>
      </c>
      <c r="H7" s="193">
        <f>'1.ยาทั่วไป'!H7+'2.ยาแพทย์ PCC'!H7+'3.ยาเรื้อรัง 25%'!H7+'4.ยาเรื้อรังฟรี'!H7</f>
        <v>0</v>
      </c>
      <c r="I7" s="193">
        <f>'1.ยาทั่วไป'!I7+'2.ยาแพทย์ PCC'!I7+'3.ยาเรื้อรัง 25%'!I7+'4.ยาเรื้อรังฟรี'!I7</f>
        <v>0</v>
      </c>
      <c r="J7" s="193">
        <f>'1.ยาทั่วไป'!J7+'2.ยาแพทย์ PCC'!J7+'3.ยาเรื้อรัง 25%'!J7+'4.ยาเรื้อรังฟรี'!J7</f>
        <v>0</v>
      </c>
      <c r="K7" s="193">
        <f>'1.ยาทั่วไป'!K7+'2.ยาแพทย์ PCC'!K7+'3.ยาเรื้อรัง 25%'!K7+'4.ยาเรื้อรังฟรี'!K7</f>
        <v>0</v>
      </c>
      <c r="L7" s="193">
        <f>'1.ยาทั่วไป'!L7+'2.ยาแพทย์ PCC'!L7+'3.ยาเรื้อรัง 25%'!L7+'4.ยาเรื้อรังฟรี'!L7</f>
        <v>0</v>
      </c>
      <c r="M7" s="193">
        <f>'1.ยาทั่วไป'!M7+'2.ยาแพทย์ PCC'!M7+'3.ยาเรื้อรัง 25%'!M7+'4.ยาเรื้อรังฟรี'!M7</f>
        <v>0</v>
      </c>
      <c r="N7" s="193">
        <f>'1.ยาทั่วไป'!N7+'2.ยาแพทย์ PCC'!N7+'3.ยาเรื้อรัง 25%'!N7+'4.ยาเรื้อรังฟรี'!N7</f>
        <v>0</v>
      </c>
      <c r="O7" s="315">
        <f t="shared" si="1"/>
        <v>2484.5</v>
      </c>
      <c r="P7" s="319">
        <f t="shared" si="0"/>
        <v>7.7329427219423041E-3</v>
      </c>
    </row>
    <row r="8" spans="1:17" ht="19.5" customHeight="1" x14ac:dyDescent="0.45">
      <c r="A8" s="25">
        <v>4</v>
      </c>
      <c r="B8" s="26" t="s">
        <v>21</v>
      </c>
      <c r="C8" s="193">
        <f>'1.ยาทั่วไป'!C8+'2.ยาแพทย์ PCC'!C8+'3.ยาเรื้อรัง 25%'!C8+'4.ยาเรื้อรังฟรี'!C8</f>
        <v>23141.040000000001</v>
      </c>
      <c r="D8" s="193">
        <f>'1.ยาทั่วไป'!D8+'2.ยาแพทย์ PCC'!D8+'3.ยาเรื้อรัง 25%'!D8+'4.ยาเรื้อรังฟรี'!D8</f>
        <v>0</v>
      </c>
      <c r="E8" s="193">
        <f>'1.ยาทั่วไป'!E8+'2.ยาแพทย์ PCC'!E8+'3.ยาเรื้อรัง 25%'!E8+'4.ยาเรื้อรังฟรี'!E8</f>
        <v>0</v>
      </c>
      <c r="F8" s="193">
        <f>'1.ยาทั่วไป'!F8+'2.ยาแพทย์ PCC'!F8+'3.ยาเรื้อรัง 25%'!F8+'4.ยาเรื้อรังฟรี'!F8</f>
        <v>0</v>
      </c>
      <c r="G8" s="193">
        <f>'1.ยาทั่วไป'!G8+'2.ยาแพทย์ PCC'!G8+'3.ยาเรื้อรัง 25%'!G8+'4.ยาเรื้อรังฟรี'!G8</f>
        <v>0</v>
      </c>
      <c r="H8" s="193">
        <f>'1.ยาทั่วไป'!H8+'2.ยาแพทย์ PCC'!H8+'3.ยาเรื้อรัง 25%'!H8+'4.ยาเรื้อรังฟรี'!H8</f>
        <v>0</v>
      </c>
      <c r="I8" s="193">
        <f>'1.ยาทั่วไป'!I8+'2.ยาแพทย์ PCC'!I8+'3.ยาเรื้อรัง 25%'!I8+'4.ยาเรื้อรังฟรี'!I8</f>
        <v>0</v>
      </c>
      <c r="J8" s="193">
        <f>'1.ยาทั่วไป'!J8+'2.ยาแพทย์ PCC'!J8+'3.ยาเรื้อรัง 25%'!J8+'4.ยาเรื้อรังฟรี'!J8</f>
        <v>0</v>
      </c>
      <c r="K8" s="193">
        <f>'1.ยาทั่วไป'!K8+'2.ยาแพทย์ PCC'!K8+'3.ยาเรื้อรัง 25%'!K8+'4.ยาเรื้อรังฟรี'!K8</f>
        <v>0</v>
      </c>
      <c r="L8" s="193">
        <f>'1.ยาทั่วไป'!L8+'2.ยาแพทย์ PCC'!L8+'3.ยาเรื้อรัง 25%'!L8+'4.ยาเรื้อรังฟรี'!L8</f>
        <v>0</v>
      </c>
      <c r="M8" s="193">
        <f>'1.ยาทั่วไป'!M8+'2.ยาแพทย์ PCC'!M8+'3.ยาเรื้อรัง 25%'!M8+'4.ยาเรื้อรังฟรี'!M8</f>
        <v>0</v>
      </c>
      <c r="N8" s="193">
        <f>'1.ยาทั่วไป'!N8+'2.ยาแพทย์ PCC'!N8+'3.ยาเรื้อรัง 25%'!N8+'4.ยาเรื้อรังฟรี'!N8</f>
        <v>0</v>
      </c>
      <c r="O8" s="315">
        <f t="shared" si="1"/>
        <v>23141.040000000001</v>
      </c>
      <c r="P8" s="319">
        <f t="shared" si="0"/>
        <v>7.2025895289263731E-2</v>
      </c>
    </row>
    <row r="9" spans="1:17" ht="19.5" customHeight="1" x14ac:dyDescent="0.45">
      <c r="A9" s="25">
        <v>5</v>
      </c>
      <c r="B9" s="26" t="s">
        <v>2</v>
      </c>
      <c r="C9" s="193">
        <f>'1.ยาทั่วไป'!C9+'2.ยาแพทย์ PCC'!C9+'3.ยาเรื้อรัง 25%'!C9+'4.ยาเรื้อรังฟรี'!C9</f>
        <v>11513.599999999999</v>
      </c>
      <c r="D9" s="193">
        <f>'1.ยาทั่วไป'!D9+'2.ยาแพทย์ PCC'!D9+'3.ยาเรื้อรัง 25%'!D9+'4.ยาเรื้อรังฟรี'!D9</f>
        <v>0</v>
      </c>
      <c r="E9" s="193">
        <f>'1.ยาทั่วไป'!E9+'2.ยาแพทย์ PCC'!E9+'3.ยาเรื้อรัง 25%'!E9+'4.ยาเรื้อรังฟรี'!E9</f>
        <v>0</v>
      </c>
      <c r="F9" s="193">
        <f>'1.ยาทั่วไป'!F9+'2.ยาแพทย์ PCC'!F9+'3.ยาเรื้อรัง 25%'!F9+'4.ยาเรื้อรังฟรี'!F9</f>
        <v>0</v>
      </c>
      <c r="G9" s="193">
        <f>'1.ยาทั่วไป'!G9+'2.ยาแพทย์ PCC'!G9+'3.ยาเรื้อรัง 25%'!G9+'4.ยาเรื้อรังฟรี'!G9</f>
        <v>0</v>
      </c>
      <c r="H9" s="193">
        <f>'1.ยาทั่วไป'!H9+'2.ยาแพทย์ PCC'!H9+'3.ยาเรื้อรัง 25%'!H9+'4.ยาเรื้อรังฟรี'!H9</f>
        <v>0</v>
      </c>
      <c r="I9" s="193">
        <f>'1.ยาทั่วไป'!I9+'2.ยาแพทย์ PCC'!I9+'3.ยาเรื้อรัง 25%'!I9+'4.ยาเรื้อรังฟรี'!I9</f>
        <v>0</v>
      </c>
      <c r="J9" s="193">
        <f>'1.ยาทั่วไป'!J9+'2.ยาแพทย์ PCC'!J9+'3.ยาเรื้อรัง 25%'!J9+'4.ยาเรื้อรังฟรี'!J9</f>
        <v>0</v>
      </c>
      <c r="K9" s="193">
        <f>'1.ยาทั่วไป'!K9+'2.ยาแพทย์ PCC'!K9+'3.ยาเรื้อรัง 25%'!K9+'4.ยาเรื้อรังฟรี'!K9</f>
        <v>0</v>
      </c>
      <c r="L9" s="193">
        <f>'1.ยาทั่วไป'!L9+'2.ยาแพทย์ PCC'!L9+'3.ยาเรื้อรัง 25%'!L9+'4.ยาเรื้อรังฟรี'!L9</f>
        <v>0</v>
      </c>
      <c r="M9" s="193">
        <f>'1.ยาทั่วไป'!M9+'2.ยาแพทย์ PCC'!M9+'3.ยาเรื้อรัง 25%'!M9+'4.ยาเรื้อรังฟรี'!M9</f>
        <v>0</v>
      </c>
      <c r="N9" s="193">
        <f>'1.ยาทั่วไป'!N9+'2.ยาแพทย์ PCC'!N9+'3.ยาเรื้อรัง 25%'!N9+'4.ยาเรื้อรังฟรี'!N9</f>
        <v>0</v>
      </c>
      <c r="O9" s="315">
        <f t="shared" si="1"/>
        <v>11513.599999999999</v>
      </c>
      <c r="P9" s="319">
        <f t="shared" si="0"/>
        <v>3.5835785600062349E-2</v>
      </c>
    </row>
    <row r="10" spans="1:17" ht="19.5" customHeight="1" x14ac:dyDescent="0.45">
      <c r="A10" s="25">
        <v>6</v>
      </c>
      <c r="B10" s="26" t="s">
        <v>3</v>
      </c>
      <c r="C10" s="193">
        <f>'1.ยาทั่วไป'!C10+'2.ยาแพทย์ PCC'!C10+'3.ยาเรื้อรัง 25%'!C10+'4.ยาเรื้อรังฟรี'!C10</f>
        <v>17219.11</v>
      </c>
      <c r="D10" s="193">
        <f>'1.ยาทั่วไป'!D10+'2.ยาแพทย์ PCC'!D10+'3.ยาเรื้อรัง 25%'!D10+'4.ยาเรื้อรังฟรี'!D10</f>
        <v>0</v>
      </c>
      <c r="E10" s="193">
        <f>'1.ยาทั่วไป'!E10+'2.ยาแพทย์ PCC'!E10+'3.ยาเรื้อรัง 25%'!E10+'4.ยาเรื้อรังฟรี'!E10</f>
        <v>0</v>
      </c>
      <c r="F10" s="193">
        <f>'1.ยาทั่วไป'!F10+'2.ยาแพทย์ PCC'!F10+'3.ยาเรื้อรัง 25%'!F10+'4.ยาเรื้อรังฟรี'!F10</f>
        <v>0</v>
      </c>
      <c r="G10" s="193">
        <f>'1.ยาทั่วไป'!G10+'2.ยาแพทย์ PCC'!G10+'3.ยาเรื้อรัง 25%'!G10+'4.ยาเรื้อรังฟรี'!G10</f>
        <v>0</v>
      </c>
      <c r="H10" s="193">
        <f>'1.ยาทั่วไป'!H10+'2.ยาแพทย์ PCC'!H10+'3.ยาเรื้อรัง 25%'!H10+'4.ยาเรื้อรังฟรี'!H10</f>
        <v>0</v>
      </c>
      <c r="I10" s="193">
        <f>'1.ยาทั่วไป'!I10+'2.ยาแพทย์ PCC'!I10+'3.ยาเรื้อรัง 25%'!I10+'4.ยาเรื้อรังฟรี'!I10</f>
        <v>0</v>
      </c>
      <c r="J10" s="193">
        <f>'1.ยาทั่วไป'!J10+'2.ยาแพทย์ PCC'!J10+'3.ยาเรื้อรัง 25%'!J10+'4.ยาเรื้อรังฟรี'!J10</f>
        <v>0</v>
      </c>
      <c r="K10" s="193">
        <f>'1.ยาทั่วไป'!K10+'2.ยาแพทย์ PCC'!K10+'3.ยาเรื้อรัง 25%'!K10+'4.ยาเรื้อรังฟรี'!K10</f>
        <v>0</v>
      </c>
      <c r="L10" s="193">
        <f>'1.ยาทั่วไป'!L10+'2.ยาแพทย์ PCC'!L10+'3.ยาเรื้อรัง 25%'!L10+'4.ยาเรื้อรังฟรี'!L10</f>
        <v>0</v>
      </c>
      <c r="M10" s="193">
        <f>'1.ยาทั่วไป'!M10+'2.ยาแพทย์ PCC'!M10+'3.ยาเรื้อรัง 25%'!M10+'4.ยาเรื้อรังฟรี'!M10</f>
        <v>0</v>
      </c>
      <c r="N10" s="193">
        <f>'1.ยาทั่วไป'!N10+'2.ยาแพทย์ PCC'!N10+'3.ยาเรื้อรัง 25%'!N10+'4.ยาเรื้อรังฟรี'!N10</f>
        <v>0</v>
      </c>
      <c r="O10" s="315">
        <f t="shared" si="1"/>
        <v>17219.11</v>
      </c>
      <c r="P10" s="319">
        <f t="shared" si="0"/>
        <v>5.3594039586566292E-2</v>
      </c>
    </row>
    <row r="11" spans="1:17" ht="19.5" customHeight="1" x14ac:dyDescent="0.45">
      <c r="A11" s="25">
        <v>7</v>
      </c>
      <c r="B11" s="26" t="s">
        <v>4</v>
      </c>
      <c r="C11" s="193">
        <f>'1.ยาทั่วไป'!C11+'2.ยาแพทย์ PCC'!C11+'3.ยาเรื้อรัง 25%'!C11+'4.ยาเรื้อรังฟรี'!C11</f>
        <v>9056</v>
      </c>
      <c r="D11" s="193">
        <f>'1.ยาทั่วไป'!D11+'2.ยาแพทย์ PCC'!D11+'3.ยาเรื้อรัง 25%'!D11+'4.ยาเรื้อรังฟรี'!D11</f>
        <v>0</v>
      </c>
      <c r="E11" s="193">
        <f>'1.ยาทั่วไป'!E11+'2.ยาแพทย์ PCC'!E11+'3.ยาเรื้อรัง 25%'!E11+'4.ยาเรื้อรังฟรี'!E11</f>
        <v>0</v>
      </c>
      <c r="F11" s="193">
        <f>'1.ยาทั่วไป'!F11+'2.ยาแพทย์ PCC'!F11+'3.ยาเรื้อรัง 25%'!F11+'4.ยาเรื้อรังฟรี'!F11</f>
        <v>0</v>
      </c>
      <c r="G11" s="193">
        <f>'1.ยาทั่วไป'!G11+'2.ยาแพทย์ PCC'!G11+'3.ยาเรื้อรัง 25%'!G11+'4.ยาเรื้อรังฟรี'!G11</f>
        <v>0</v>
      </c>
      <c r="H11" s="193">
        <f>'1.ยาทั่วไป'!H11+'2.ยาแพทย์ PCC'!H11+'3.ยาเรื้อรัง 25%'!H11+'4.ยาเรื้อรังฟรี'!H11</f>
        <v>0</v>
      </c>
      <c r="I11" s="193">
        <f>'1.ยาทั่วไป'!I11+'2.ยาแพทย์ PCC'!I11+'3.ยาเรื้อรัง 25%'!I11+'4.ยาเรื้อรังฟรี'!I11</f>
        <v>0</v>
      </c>
      <c r="J11" s="193">
        <f>'1.ยาทั่วไป'!J11+'2.ยาแพทย์ PCC'!J11+'3.ยาเรื้อรัง 25%'!J11+'4.ยาเรื้อรังฟรี'!J11</f>
        <v>0</v>
      </c>
      <c r="K11" s="193">
        <f>'1.ยาทั่วไป'!K11+'2.ยาแพทย์ PCC'!K11+'3.ยาเรื้อรัง 25%'!K11+'4.ยาเรื้อรังฟรี'!K11</f>
        <v>0</v>
      </c>
      <c r="L11" s="193">
        <f>'1.ยาทั่วไป'!L11+'2.ยาแพทย์ PCC'!L11+'3.ยาเรื้อรัง 25%'!L11+'4.ยาเรื้อรังฟรี'!L11</f>
        <v>0</v>
      </c>
      <c r="M11" s="193">
        <f>'1.ยาทั่วไป'!M11+'2.ยาแพทย์ PCC'!M11+'3.ยาเรื้อรัง 25%'!M11+'4.ยาเรื้อรังฟรี'!M11</f>
        <v>0</v>
      </c>
      <c r="N11" s="193">
        <f>'1.ยาทั่วไป'!N11+'2.ยาแพทย์ PCC'!N11+'3.ยาเรื้อรัง 25%'!N11+'4.ยาเรื้อรังฟรี'!N11</f>
        <v>0</v>
      </c>
      <c r="O11" s="315">
        <f t="shared" si="1"/>
        <v>9056</v>
      </c>
      <c r="P11" s="319">
        <f t="shared" si="0"/>
        <v>2.8186568440293623E-2</v>
      </c>
    </row>
    <row r="12" spans="1:17" ht="19.5" customHeight="1" x14ac:dyDescent="0.45">
      <c r="A12" s="25">
        <v>8</v>
      </c>
      <c r="B12" s="26" t="s">
        <v>5</v>
      </c>
      <c r="C12" s="193">
        <f>'1.ยาทั่วไป'!C12+'2.ยาแพทย์ PCC'!C12+'3.ยาเรื้อรัง 25%'!C12+'4.ยาเรื้อรังฟรี'!C12</f>
        <v>14035</v>
      </c>
      <c r="D12" s="193">
        <f>'1.ยาทั่วไป'!D12+'2.ยาแพทย์ PCC'!D12+'3.ยาเรื้อรัง 25%'!D12+'4.ยาเรื้อรังฟรี'!D12</f>
        <v>0</v>
      </c>
      <c r="E12" s="193">
        <f>'1.ยาทั่วไป'!E12+'2.ยาแพทย์ PCC'!E12+'3.ยาเรื้อรัง 25%'!E12+'4.ยาเรื้อรังฟรี'!E12</f>
        <v>0</v>
      </c>
      <c r="F12" s="193">
        <f>'1.ยาทั่วไป'!F12+'2.ยาแพทย์ PCC'!F12+'3.ยาเรื้อรัง 25%'!F12+'4.ยาเรื้อรังฟรี'!F12</f>
        <v>0</v>
      </c>
      <c r="G12" s="193">
        <f>'1.ยาทั่วไป'!G12+'2.ยาแพทย์ PCC'!G12+'3.ยาเรื้อรัง 25%'!G12+'4.ยาเรื้อรังฟรี'!G12</f>
        <v>0</v>
      </c>
      <c r="H12" s="193">
        <f>'1.ยาทั่วไป'!H12+'2.ยาแพทย์ PCC'!H12+'3.ยาเรื้อรัง 25%'!H12+'4.ยาเรื้อรังฟรี'!H12</f>
        <v>0</v>
      </c>
      <c r="I12" s="193">
        <f>'1.ยาทั่วไป'!I12+'2.ยาแพทย์ PCC'!I12+'3.ยาเรื้อรัง 25%'!I12+'4.ยาเรื้อรังฟรี'!I12</f>
        <v>0</v>
      </c>
      <c r="J12" s="193">
        <f>'1.ยาทั่วไป'!J12+'2.ยาแพทย์ PCC'!J12+'3.ยาเรื้อรัง 25%'!J12+'4.ยาเรื้อรังฟรี'!J12</f>
        <v>0</v>
      </c>
      <c r="K12" s="193">
        <f>'1.ยาทั่วไป'!K12+'2.ยาแพทย์ PCC'!K12+'3.ยาเรื้อรัง 25%'!K12+'4.ยาเรื้อรังฟรี'!K12</f>
        <v>0</v>
      </c>
      <c r="L12" s="193">
        <f>'1.ยาทั่วไป'!L12+'2.ยาแพทย์ PCC'!L12+'3.ยาเรื้อรัง 25%'!L12+'4.ยาเรื้อรังฟรี'!L12</f>
        <v>0</v>
      </c>
      <c r="M12" s="193">
        <f>'1.ยาทั่วไป'!M12+'2.ยาแพทย์ PCC'!M12+'3.ยาเรื้อรัง 25%'!M12+'4.ยาเรื้อรังฟรี'!M12</f>
        <v>0</v>
      </c>
      <c r="N12" s="193">
        <f>'1.ยาทั่วไป'!N12+'2.ยาแพทย์ PCC'!N12+'3.ยาเรื้อรัง 25%'!N12+'4.ยาเรื้อรังฟรี'!N12</f>
        <v>0</v>
      </c>
      <c r="O12" s="315">
        <f t="shared" si="1"/>
        <v>14035</v>
      </c>
      <c r="P12" s="319">
        <f t="shared" si="0"/>
        <v>4.3683578628480678E-2</v>
      </c>
    </row>
    <row r="13" spans="1:17" ht="19.5" customHeight="1" x14ac:dyDescent="0.45">
      <c r="A13" s="25">
        <v>9</v>
      </c>
      <c r="B13" s="26" t="s">
        <v>6</v>
      </c>
      <c r="C13" s="193">
        <f>'1.ยาทั่วไป'!C13+'2.ยาแพทย์ PCC'!C13+'3.ยาเรื้อรัง 25%'!C13+'4.ยาเรื้อรังฟรี'!C13</f>
        <v>18115.809999999998</v>
      </c>
      <c r="D13" s="193">
        <f>'1.ยาทั่วไป'!D13+'2.ยาแพทย์ PCC'!D13+'3.ยาเรื้อรัง 25%'!D13+'4.ยาเรื้อรังฟรี'!D13</f>
        <v>0</v>
      </c>
      <c r="E13" s="193">
        <f>'1.ยาทั่วไป'!E13+'2.ยาแพทย์ PCC'!E13+'3.ยาเรื้อรัง 25%'!E13+'4.ยาเรื้อรังฟรี'!E13</f>
        <v>0</v>
      </c>
      <c r="F13" s="193">
        <f>'1.ยาทั่วไป'!F13+'2.ยาแพทย์ PCC'!F13+'3.ยาเรื้อรัง 25%'!F13+'4.ยาเรื้อรังฟรี'!F13</f>
        <v>0</v>
      </c>
      <c r="G13" s="193">
        <f>'1.ยาทั่วไป'!G13+'2.ยาแพทย์ PCC'!G13+'3.ยาเรื้อรัง 25%'!G13+'4.ยาเรื้อรังฟรี'!G13</f>
        <v>0</v>
      </c>
      <c r="H13" s="193">
        <f>'1.ยาทั่วไป'!H13+'2.ยาแพทย์ PCC'!H13+'3.ยาเรื้อรัง 25%'!H13+'4.ยาเรื้อรังฟรี'!H13</f>
        <v>0</v>
      </c>
      <c r="I13" s="193">
        <f>'1.ยาทั่วไป'!I13+'2.ยาแพทย์ PCC'!I13+'3.ยาเรื้อรัง 25%'!I13+'4.ยาเรื้อรังฟรี'!I13</f>
        <v>0</v>
      </c>
      <c r="J13" s="193">
        <f>'1.ยาทั่วไป'!J13+'2.ยาแพทย์ PCC'!J13+'3.ยาเรื้อรัง 25%'!J13+'4.ยาเรื้อรังฟรี'!J13</f>
        <v>0</v>
      </c>
      <c r="K13" s="193">
        <f>'1.ยาทั่วไป'!K13+'2.ยาแพทย์ PCC'!K13+'3.ยาเรื้อรัง 25%'!K13+'4.ยาเรื้อรังฟรี'!K13</f>
        <v>0</v>
      </c>
      <c r="L13" s="193">
        <f>'1.ยาทั่วไป'!L13+'2.ยาแพทย์ PCC'!L13+'3.ยาเรื้อรัง 25%'!L13+'4.ยาเรื้อรังฟรี'!L13</f>
        <v>0</v>
      </c>
      <c r="M13" s="193">
        <f>'1.ยาทั่วไป'!M13+'2.ยาแพทย์ PCC'!M13+'3.ยาเรื้อรัง 25%'!M13+'4.ยาเรื้อรังฟรี'!M13</f>
        <v>0</v>
      </c>
      <c r="N13" s="193">
        <f>'1.ยาทั่วไป'!N13+'2.ยาแพทย์ PCC'!N13+'3.ยาเรื้อรัง 25%'!N13+'4.ยาเรื้อรังฟรี'!N13</f>
        <v>0</v>
      </c>
      <c r="O13" s="315">
        <f t="shared" si="1"/>
        <v>18115.809999999998</v>
      </c>
      <c r="P13" s="319">
        <f t="shared" si="0"/>
        <v>5.6384995408166473E-2</v>
      </c>
    </row>
    <row r="14" spans="1:17" ht="19.5" customHeight="1" x14ac:dyDescent="0.45">
      <c r="A14" s="25">
        <v>10</v>
      </c>
      <c r="B14" s="26" t="s">
        <v>7</v>
      </c>
      <c r="C14" s="193">
        <f>'1.ยาทั่วไป'!C14+'2.ยาแพทย์ PCC'!C14+'3.ยาเรื้อรัง 25%'!C14+'4.ยาเรื้อรังฟรี'!C14</f>
        <v>17633.059999999998</v>
      </c>
      <c r="D14" s="193">
        <f>'1.ยาทั่วไป'!D14+'2.ยาแพทย์ PCC'!D14+'3.ยาเรื้อรัง 25%'!D14+'4.ยาเรื้อรังฟรี'!D14</f>
        <v>0</v>
      </c>
      <c r="E14" s="193">
        <f>'1.ยาทั่วไป'!E14+'2.ยาแพทย์ PCC'!E14+'3.ยาเรื้อรัง 25%'!E14+'4.ยาเรื้อรังฟรี'!E14</f>
        <v>0</v>
      </c>
      <c r="F14" s="193">
        <f>'1.ยาทั่วไป'!F14+'2.ยาแพทย์ PCC'!F14+'3.ยาเรื้อรัง 25%'!F14+'4.ยาเรื้อรังฟรี'!F14</f>
        <v>0</v>
      </c>
      <c r="G14" s="193">
        <f>'1.ยาทั่วไป'!G14+'2.ยาแพทย์ PCC'!G14+'3.ยาเรื้อรัง 25%'!G14+'4.ยาเรื้อรังฟรี'!G14</f>
        <v>0</v>
      </c>
      <c r="H14" s="193">
        <f>'1.ยาทั่วไป'!H14+'2.ยาแพทย์ PCC'!H14+'3.ยาเรื้อรัง 25%'!H14+'4.ยาเรื้อรังฟรี'!H14</f>
        <v>0</v>
      </c>
      <c r="I14" s="193">
        <f>'1.ยาทั่วไป'!I14+'2.ยาแพทย์ PCC'!I14+'3.ยาเรื้อรัง 25%'!I14+'4.ยาเรื้อรังฟรี'!I14</f>
        <v>0</v>
      </c>
      <c r="J14" s="193">
        <f>'1.ยาทั่วไป'!J14+'2.ยาแพทย์ PCC'!J14+'3.ยาเรื้อรัง 25%'!J14+'4.ยาเรื้อรังฟรี'!J14</f>
        <v>0</v>
      </c>
      <c r="K14" s="193">
        <f>'1.ยาทั่วไป'!K14+'2.ยาแพทย์ PCC'!K14+'3.ยาเรื้อรัง 25%'!K14+'4.ยาเรื้อรังฟรี'!K14</f>
        <v>0</v>
      </c>
      <c r="L14" s="193">
        <f>'1.ยาทั่วไป'!L14+'2.ยาแพทย์ PCC'!L14+'3.ยาเรื้อรัง 25%'!L14+'4.ยาเรื้อรังฟรี'!L14</f>
        <v>0</v>
      </c>
      <c r="M14" s="193">
        <f>'1.ยาทั่วไป'!M14+'2.ยาแพทย์ PCC'!M14+'3.ยาเรื้อรัง 25%'!M14+'4.ยาเรื้อรังฟรี'!M14</f>
        <v>0</v>
      </c>
      <c r="N14" s="193">
        <f>'1.ยาทั่วไป'!N14+'2.ยาแพทย์ PCC'!N14+'3.ยาเรื้อรัง 25%'!N14+'4.ยาเรื้อรังฟรี'!N14</f>
        <v>0</v>
      </c>
      <c r="O14" s="315">
        <f t="shared" si="1"/>
        <v>17633.059999999998</v>
      </c>
      <c r="P14" s="319">
        <f t="shared" si="0"/>
        <v>5.4882448376965966E-2</v>
      </c>
    </row>
    <row r="15" spans="1:17" ht="19.5" customHeight="1" x14ac:dyDescent="0.45">
      <c r="A15" s="25">
        <v>11</v>
      </c>
      <c r="B15" s="26" t="s">
        <v>8</v>
      </c>
      <c r="C15" s="193">
        <f>'1.ยาทั่วไป'!C15+'2.ยาแพทย์ PCC'!C15+'3.ยาเรื้อรัง 25%'!C15+'4.ยาเรื้อรังฟรี'!C15</f>
        <v>27907.090000000004</v>
      </c>
      <c r="D15" s="193">
        <f>'1.ยาทั่วไป'!D15+'2.ยาแพทย์ PCC'!D15+'3.ยาเรื้อรัง 25%'!D15+'4.ยาเรื้อรังฟรี'!D15</f>
        <v>0</v>
      </c>
      <c r="E15" s="193">
        <f>'1.ยาทั่วไป'!E15+'2.ยาแพทย์ PCC'!E15+'3.ยาเรื้อรัง 25%'!E15+'4.ยาเรื้อรังฟรี'!E15</f>
        <v>0</v>
      </c>
      <c r="F15" s="193">
        <f>'1.ยาทั่วไป'!F15+'2.ยาแพทย์ PCC'!F15+'3.ยาเรื้อรัง 25%'!F15+'4.ยาเรื้อรังฟรี'!F15</f>
        <v>0</v>
      </c>
      <c r="G15" s="193">
        <f>'1.ยาทั่วไป'!G15+'2.ยาแพทย์ PCC'!G15+'3.ยาเรื้อรัง 25%'!G15+'4.ยาเรื้อรังฟรี'!G15</f>
        <v>0</v>
      </c>
      <c r="H15" s="193">
        <f>'1.ยาทั่วไป'!H15+'2.ยาแพทย์ PCC'!H15+'3.ยาเรื้อรัง 25%'!H15+'4.ยาเรื้อรังฟรี'!H15</f>
        <v>0</v>
      </c>
      <c r="I15" s="193">
        <f>'1.ยาทั่วไป'!I15+'2.ยาแพทย์ PCC'!I15+'3.ยาเรื้อรัง 25%'!I15+'4.ยาเรื้อรังฟรี'!I15</f>
        <v>0</v>
      </c>
      <c r="J15" s="193">
        <f>'1.ยาทั่วไป'!J15+'2.ยาแพทย์ PCC'!J15+'3.ยาเรื้อรัง 25%'!J15+'4.ยาเรื้อรังฟรี'!J15</f>
        <v>0</v>
      </c>
      <c r="K15" s="193">
        <f>'1.ยาทั่วไป'!K15+'2.ยาแพทย์ PCC'!K15+'3.ยาเรื้อรัง 25%'!K15+'4.ยาเรื้อรังฟรี'!K15</f>
        <v>0</v>
      </c>
      <c r="L15" s="193">
        <f>'1.ยาทั่วไป'!L15+'2.ยาแพทย์ PCC'!L15+'3.ยาเรื้อรัง 25%'!L15+'4.ยาเรื้อรังฟรี'!L15</f>
        <v>0</v>
      </c>
      <c r="M15" s="193">
        <f>'1.ยาทั่วไป'!M15+'2.ยาแพทย์ PCC'!M15+'3.ยาเรื้อรัง 25%'!M15+'4.ยาเรื้อรังฟรี'!M15</f>
        <v>0</v>
      </c>
      <c r="N15" s="193">
        <f>'1.ยาทั่วไป'!N15+'2.ยาแพทย์ PCC'!N15+'3.ยาเรื้อรัง 25%'!N15+'4.ยาเรื้อรังฟรี'!N15</f>
        <v>0</v>
      </c>
      <c r="O15" s="315">
        <f t="shared" si="1"/>
        <v>27907.090000000004</v>
      </c>
      <c r="P15" s="319">
        <f t="shared" si="0"/>
        <v>8.6860104047530237E-2</v>
      </c>
    </row>
    <row r="16" spans="1:17" ht="19.5" customHeight="1" x14ac:dyDescent="0.45">
      <c r="A16" s="25">
        <v>12</v>
      </c>
      <c r="B16" s="26" t="s">
        <v>9</v>
      </c>
      <c r="C16" s="193">
        <f>'1.ยาทั่วไป'!C16+'2.ยาแพทย์ PCC'!C16+'3.ยาเรื้อรัง 25%'!C16+'4.ยาเรื้อรังฟรี'!C16</f>
        <v>13270.55</v>
      </c>
      <c r="D16" s="193">
        <f>'1.ยาทั่วไป'!D16+'2.ยาแพทย์ PCC'!D16+'3.ยาเรื้อรัง 25%'!D16+'4.ยาเรื้อรังฟรี'!D16</f>
        <v>0</v>
      </c>
      <c r="E16" s="193">
        <f>'1.ยาทั่วไป'!E16+'2.ยาแพทย์ PCC'!E16+'3.ยาเรื้อรัง 25%'!E16+'4.ยาเรื้อรังฟรี'!E16</f>
        <v>0</v>
      </c>
      <c r="F16" s="193">
        <f>'1.ยาทั่วไป'!F16+'2.ยาแพทย์ PCC'!F16+'3.ยาเรื้อรัง 25%'!F16+'4.ยาเรื้อรังฟรี'!F16</f>
        <v>0</v>
      </c>
      <c r="G16" s="193">
        <f>'1.ยาทั่วไป'!G16+'2.ยาแพทย์ PCC'!G16+'3.ยาเรื้อรัง 25%'!G16+'4.ยาเรื้อรังฟรี'!G16</f>
        <v>0</v>
      </c>
      <c r="H16" s="193">
        <f>'1.ยาทั่วไป'!H16+'2.ยาแพทย์ PCC'!H16+'3.ยาเรื้อรัง 25%'!H16+'4.ยาเรื้อรังฟรี'!H16</f>
        <v>0</v>
      </c>
      <c r="I16" s="193">
        <f>'1.ยาทั่วไป'!I16+'2.ยาแพทย์ PCC'!I16+'3.ยาเรื้อรัง 25%'!I16+'4.ยาเรื้อรังฟรี'!I16</f>
        <v>0</v>
      </c>
      <c r="J16" s="193">
        <f>'1.ยาทั่วไป'!J16+'2.ยาแพทย์ PCC'!J16+'3.ยาเรื้อรัง 25%'!J16+'4.ยาเรื้อรังฟรี'!J16</f>
        <v>0</v>
      </c>
      <c r="K16" s="193">
        <f>'1.ยาทั่วไป'!K16+'2.ยาแพทย์ PCC'!K16+'3.ยาเรื้อรัง 25%'!K16+'4.ยาเรื้อรังฟรี'!K16</f>
        <v>0</v>
      </c>
      <c r="L16" s="193">
        <f>'1.ยาทั่วไป'!L16+'2.ยาแพทย์ PCC'!L16+'3.ยาเรื้อรัง 25%'!L16+'4.ยาเรื้อรังฟรี'!L16</f>
        <v>0</v>
      </c>
      <c r="M16" s="193">
        <f>'1.ยาทั่วไป'!M16+'2.ยาแพทย์ PCC'!M16+'3.ยาเรื้อรัง 25%'!M16+'4.ยาเรื้อรังฟรี'!M16</f>
        <v>0</v>
      </c>
      <c r="N16" s="193">
        <f>'1.ยาทั่วไป'!N16+'2.ยาแพทย์ PCC'!N16+'3.ยาเรื้อรัง 25%'!N16+'4.ยาเรื้อรังฟรี'!N16</f>
        <v>0</v>
      </c>
      <c r="O16" s="315">
        <f t="shared" si="1"/>
        <v>13270.55</v>
      </c>
      <c r="P16" s="319">
        <f t="shared" si="0"/>
        <v>4.1304247550280317E-2</v>
      </c>
    </row>
    <row r="17" spans="1:16" ht="19.5" customHeight="1" x14ac:dyDescent="0.45">
      <c r="A17" s="25">
        <v>13</v>
      </c>
      <c r="B17" s="26" t="s">
        <v>10</v>
      </c>
      <c r="C17" s="193">
        <f>'1.ยาทั่วไป'!C17+'2.ยาแพทย์ PCC'!C17+'3.ยาเรื้อรัง 25%'!C17+'4.ยาเรื้อรังฟรี'!C17</f>
        <v>14321</v>
      </c>
      <c r="D17" s="193">
        <f>'1.ยาทั่วไป'!D17+'2.ยาแพทย์ PCC'!D17+'3.ยาเรื้อรัง 25%'!D17+'4.ยาเรื้อรังฟรี'!D17</f>
        <v>0</v>
      </c>
      <c r="E17" s="193">
        <f>'1.ยาทั่วไป'!E17+'2.ยาแพทย์ PCC'!E17+'3.ยาเรื้อรัง 25%'!E17+'4.ยาเรื้อรังฟรี'!E17</f>
        <v>0</v>
      </c>
      <c r="F17" s="193">
        <f>'1.ยาทั่วไป'!F17+'2.ยาแพทย์ PCC'!F17+'3.ยาเรื้อรัง 25%'!F17+'4.ยาเรื้อรังฟรี'!F17</f>
        <v>0</v>
      </c>
      <c r="G17" s="193">
        <f>'1.ยาทั่วไป'!G17+'2.ยาแพทย์ PCC'!G17+'3.ยาเรื้อรัง 25%'!G17+'4.ยาเรื้อรังฟรี'!G17</f>
        <v>0</v>
      </c>
      <c r="H17" s="193">
        <f>'1.ยาทั่วไป'!H17+'2.ยาแพทย์ PCC'!H17+'3.ยาเรื้อรัง 25%'!H17+'4.ยาเรื้อรังฟรี'!H17</f>
        <v>0</v>
      </c>
      <c r="I17" s="193">
        <f>'1.ยาทั่วไป'!I17+'2.ยาแพทย์ PCC'!I17+'3.ยาเรื้อรัง 25%'!I17+'4.ยาเรื้อรังฟรี'!I17</f>
        <v>0</v>
      </c>
      <c r="J17" s="193">
        <f>'1.ยาทั่วไป'!J17+'2.ยาแพทย์ PCC'!J17+'3.ยาเรื้อรัง 25%'!J17+'4.ยาเรื้อรังฟรี'!J17</f>
        <v>0</v>
      </c>
      <c r="K17" s="193">
        <f>'1.ยาทั่วไป'!K17+'2.ยาแพทย์ PCC'!K17+'3.ยาเรื้อรัง 25%'!K17+'4.ยาเรื้อรังฟรี'!K17</f>
        <v>0</v>
      </c>
      <c r="L17" s="193">
        <f>'1.ยาทั่วไป'!L17+'2.ยาแพทย์ PCC'!L17+'3.ยาเรื้อรัง 25%'!L17+'4.ยาเรื้อรังฟรี'!L17</f>
        <v>0</v>
      </c>
      <c r="M17" s="193">
        <f>'1.ยาทั่วไป'!M17+'2.ยาแพทย์ PCC'!M17+'3.ยาเรื้อรัง 25%'!M17+'4.ยาเรื้อรังฟรี'!M17</f>
        <v>0</v>
      </c>
      <c r="N17" s="193">
        <f>'1.ยาทั่วไป'!N17+'2.ยาแพทย์ PCC'!N17+'3.ยาเรื้อรัง 25%'!N17+'4.ยาเรื้อรังฟรี'!N17</f>
        <v>0</v>
      </c>
      <c r="O17" s="315">
        <f t="shared" si="1"/>
        <v>14321</v>
      </c>
      <c r="P17" s="319">
        <f t="shared" si="0"/>
        <v>4.4573746315530585E-2</v>
      </c>
    </row>
    <row r="18" spans="1:16" ht="19.5" customHeight="1" x14ac:dyDescent="0.45">
      <c r="A18" s="25">
        <v>14</v>
      </c>
      <c r="B18" s="26" t="s">
        <v>11</v>
      </c>
      <c r="C18" s="193">
        <f>'1.ยาทั่วไป'!C18+'2.ยาแพทย์ PCC'!C18+'3.ยาเรื้อรัง 25%'!C18+'4.ยาเรื้อรังฟรี'!C18</f>
        <v>14044.2</v>
      </c>
      <c r="D18" s="193">
        <f>'1.ยาทั่วไป'!D18+'2.ยาแพทย์ PCC'!D18+'3.ยาเรื้อรัง 25%'!D18+'4.ยาเรื้อรังฟรี'!D18</f>
        <v>0</v>
      </c>
      <c r="E18" s="193">
        <f>'1.ยาทั่วไป'!E18+'2.ยาแพทย์ PCC'!E18+'3.ยาเรื้อรัง 25%'!E18+'4.ยาเรื้อรังฟรี'!E18</f>
        <v>0</v>
      </c>
      <c r="F18" s="193">
        <f>'1.ยาทั่วไป'!F18+'2.ยาแพทย์ PCC'!F18+'3.ยาเรื้อรัง 25%'!F18+'4.ยาเรื้อรังฟรี'!F18</f>
        <v>0</v>
      </c>
      <c r="G18" s="193">
        <f>'1.ยาทั่วไป'!G18+'2.ยาแพทย์ PCC'!G18+'3.ยาเรื้อรัง 25%'!G18+'4.ยาเรื้อรังฟรี'!G18</f>
        <v>0</v>
      </c>
      <c r="H18" s="193">
        <f>'1.ยาทั่วไป'!H18+'2.ยาแพทย์ PCC'!H18+'3.ยาเรื้อรัง 25%'!H18+'4.ยาเรื้อรังฟรี'!H18</f>
        <v>0</v>
      </c>
      <c r="I18" s="193">
        <f>'1.ยาทั่วไป'!I18+'2.ยาแพทย์ PCC'!I18+'3.ยาเรื้อรัง 25%'!I18+'4.ยาเรื้อรังฟรี'!I18</f>
        <v>0</v>
      </c>
      <c r="J18" s="193">
        <f>'1.ยาทั่วไป'!J18+'2.ยาแพทย์ PCC'!J18+'3.ยาเรื้อรัง 25%'!J18+'4.ยาเรื้อรังฟรี'!J18</f>
        <v>0</v>
      </c>
      <c r="K18" s="193">
        <f>'1.ยาทั่วไป'!K18+'2.ยาแพทย์ PCC'!K18+'3.ยาเรื้อรัง 25%'!K18+'4.ยาเรื้อรังฟรี'!K18</f>
        <v>0</v>
      </c>
      <c r="L18" s="193">
        <f>'1.ยาทั่วไป'!L18+'2.ยาแพทย์ PCC'!L18+'3.ยาเรื้อรัง 25%'!L18+'4.ยาเรื้อรังฟรี'!L18</f>
        <v>0</v>
      </c>
      <c r="M18" s="193">
        <f>'1.ยาทั่วไป'!M18+'2.ยาแพทย์ PCC'!M18+'3.ยาเรื้อรัง 25%'!M18+'4.ยาเรื้อรังฟรี'!M18</f>
        <v>0</v>
      </c>
      <c r="N18" s="193">
        <f>'1.ยาทั่วไป'!N18+'2.ยาแพทย์ PCC'!N18+'3.ยาเรื้อรัง 25%'!N18+'4.ยาเรื้อรังฟรี'!N18</f>
        <v>0</v>
      </c>
      <c r="O18" s="315">
        <f t="shared" si="1"/>
        <v>14044.2</v>
      </c>
      <c r="P18" s="319">
        <f t="shared" si="0"/>
        <v>4.3712213393238927E-2</v>
      </c>
    </row>
    <row r="19" spans="1:16" ht="19.5" customHeight="1" x14ac:dyDescent="0.45">
      <c r="A19" s="25">
        <v>15</v>
      </c>
      <c r="B19" s="26" t="s">
        <v>12</v>
      </c>
      <c r="C19" s="193">
        <f>'1.ยาทั่วไป'!C19+'2.ยาแพทย์ PCC'!C19+'3.ยาเรื้อรัง 25%'!C19+'4.ยาเรื้อรังฟรี'!C19</f>
        <v>8560</v>
      </c>
      <c r="D19" s="193">
        <f>'1.ยาทั่วไป'!D19+'2.ยาแพทย์ PCC'!D19+'3.ยาเรื้อรัง 25%'!D19+'4.ยาเรื้อรังฟรี'!D19</f>
        <v>0</v>
      </c>
      <c r="E19" s="193">
        <f>'1.ยาทั่วไป'!E19+'2.ยาแพทย์ PCC'!E19+'3.ยาเรื้อรัง 25%'!E19+'4.ยาเรื้อรังฟรี'!E19</f>
        <v>0</v>
      </c>
      <c r="F19" s="193">
        <f>'1.ยาทั่วไป'!F19+'2.ยาแพทย์ PCC'!F19+'3.ยาเรื้อรัง 25%'!F19+'4.ยาเรื้อรังฟรี'!F19</f>
        <v>0</v>
      </c>
      <c r="G19" s="193">
        <f>'1.ยาทั่วไป'!G19+'2.ยาแพทย์ PCC'!G19+'3.ยาเรื้อรัง 25%'!G19+'4.ยาเรื้อรังฟรี'!G19</f>
        <v>0</v>
      </c>
      <c r="H19" s="193">
        <f>'1.ยาทั่วไป'!H19+'2.ยาแพทย์ PCC'!H19+'3.ยาเรื้อรัง 25%'!H19+'4.ยาเรื้อรังฟรี'!H19</f>
        <v>0</v>
      </c>
      <c r="I19" s="193">
        <f>'1.ยาทั่วไป'!I19+'2.ยาแพทย์ PCC'!I19+'3.ยาเรื้อรัง 25%'!I19+'4.ยาเรื้อรังฟรี'!I19</f>
        <v>0</v>
      </c>
      <c r="J19" s="193">
        <f>'1.ยาทั่วไป'!J19+'2.ยาแพทย์ PCC'!J19+'3.ยาเรื้อรัง 25%'!J19+'4.ยาเรื้อรังฟรี'!J19</f>
        <v>0</v>
      </c>
      <c r="K19" s="193">
        <f>'1.ยาทั่วไป'!K19+'2.ยาแพทย์ PCC'!K19+'3.ยาเรื้อรัง 25%'!K19+'4.ยาเรื้อรังฟรี'!K19</f>
        <v>0</v>
      </c>
      <c r="L19" s="193">
        <f>'1.ยาทั่วไป'!L19+'2.ยาแพทย์ PCC'!L19+'3.ยาเรื้อรัง 25%'!L19+'4.ยาเรื้อรังฟรี'!L19</f>
        <v>0</v>
      </c>
      <c r="M19" s="193">
        <f>'1.ยาทั่วไป'!M19+'2.ยาแพทย์ PCC'!M19+'3.ยาเรื้อรัง 25%'!M19+'4.ยาเรื้อรังฟรี'!M19</f>
        <v>0</v>
      </c>
      <c r="N19" s="193">
        <f>'1.ยาทั่วไป'!N19+'2.ยาแพทย์ PCC'!N19+'3.ยาเรื้อรัง 25%'!N19+'4.ยาเรื้อรังฟรี'!N19</f>
        <v>0</v>
      </c>
      <c r="O19" s="315">
        <f t="shared" si="1"/>
        <v>8560</v>
      </c>
      <c r="P19" s="319">
        <f t="shared" si="0"/>
        <v>2.6642781122892381E-2</v>
      </c>
    </row>
    <row r="20" spans="1:16" ht="19.5" customHeight="1" x14ac:dyDescent="0.45">
      <c r="A20" s="25">
        <v>16</v>
      </c>
      <c r="B20" s="26" t="s">
        <v>13</v>
      </c>
      <c r="C20" s="193">
        <f>'1.ยาทั่วไป'!C20+'2.ยาแพทย์ PCC'!C20+'3.ยาเรื้อรัง 25%'!C20+'4.ยาเรื้อรังฟรี'!C20</f>
        <v>18142.18</v>
      </c>
      <c r="D20" s="193">
        <f>'1.ยาทั่วไป'!D20+'2.ยาแพทย์ PCC'!D20+'3.ยาเรื้อรัง 25%'!D20+'4.ยาเรื้อรังฟรี'!D20</f>
        <v>0</v>
      </c>
      <c r="E20" s="193">
        <f>'1.ยาทั่วไป'!E20+'2.ยาแพทย์ PCC'!E20+'3.ยาเรื้อรัง 25%'!E20+'4.ยาเรื้อรังฟรี'!E20</f>
        <v>0</v>
      </c>
      <c r="F20" s="193">
        <f>'1.ยาทั่วไป'!F20+'2.ยาแพทย์ PCC'!F20+'3.ยาเรื้อรัง 25%'!F20+'4.ยาเรื้อรังฟรี'!F20</f>
        <v>0</v>
      </c>
      <c r="G20" s="193">
        <f>'1.ยาทั่วไป'!G20+'2.ยาแพทย์ PCC'!G20+'3.ยาเรื้อรัง 25%'!G20+'4.ยาเรื้อรังฟรี'!G20</f>
        <v>0</v>
      </c>
      <c r="H20" s="193">
        <f>'1.ยาทั่วไป'!H20+'2.ยาแพทย์ PCC'!H20+'3.ยาเรื้อรัง 25%'!H20+'4.ยาเรื้อรังฟรี'!H20</f>
        <v>0</v>
      </c>
      <c r="I20" s="193">
        <f>'1.ยาทั่วไป'!I20+'2.ยาแพทย์ PCC'!I20+'3.ยาเรื้อรัง 25%'!I20+'4.ยาเรื้อรังฟรี'!I20</f>
        <v>0</v>
      </c>
      <c r="J20" s="193">
        <f>'1.ยาทั่วไป'!J20+'2.ยาแพทย์ PCC'!J20+'3.ยาเรื้อรัง 25%'!J20+'4.ยาเรื้อรังฟรี'!J20</f>
        <v>0</v>
      </c>
      <c r="K20" s="193">
        <f>'1.ยาทั่วไป'!K20+'2.ยาแพทย์ PCC'!K20+'3.ยาเรื้อรัง 25%'!K20+'4.ยาเรื้อรังฟรี'!K20</f>
        <v>0</v>
      </c>
      <c r="L20" s="193">
        <f>'1.ยาทั่วไป'!L20+'2.ยาแพทย์ PCC'!L20+'3.ยาเรื้อรัง 25%'!L20+'4.ยาเรื้อรังฟรี'!L20</f>
        <v>0</v>
      </c>
      <c r="M20" s="193">
        <f>'1.ยาทั่วไป'!M20+'2.ยาแพทย์ PCC'!M20+'3.ยาเรื้อรัง 25%'!M20+'4.ยาเรื้อรังฟรี'!M20</f>
        <v>0</v>
      </c>
      <c r="N20" s="193">
        <f>'1.ยาทั่วไป'!N20+'2.ยาแพทย์ PCC'!N20+'3.ยาเรื้อรัง 25%'!N20+'4.ยาเรื้อรังฟรี'!N20</f>
        <v>0</v>
      </c>
      <c r="O20" s="315">
        <f t="shared" si="1"/>
        <v>18142.18</v>
      </c>
      <c r="P20" s="319">
        <f t="shared" si="0"/>
        <v>5.6467071358892028E-2</v>
      </c>
    </row>
    <row r="21" spans="1:16" ht="19.5" customHeight="1" x14ac:dyDescent="0.45">
      <c r="A21" s="25">
        <v>17</v>
      </c>
      <c r="B21" s="26" t="s">
        <v>14</v>
      </c>
      <c r="C21" s="193">
        <f>'1.ยาทั่วไป'!C21+'2.ยาแพทย์ PCC'!C21+'3.ยาเรื้อรัง 25%'!C21+'4.ยาเรื้อรังฟรี'!C21</f>
        <v>18107.11</v>
      </c>
      <c r="D21" s="193">
        <f>'1.ยาทั่วไป'!D21+'2.ยาแพทย์ PCC'!D21+'3.ยาเรื้อรัง 25%'!D21+'4.ยาเรื้อรังฟรี'!D21</f>
        <v>0</v>
      </c>
      <c r="E21" s="193">
        <f>'1.ยาทั่วไป'!E21+'2.ยาแพทย์ PCC'!E21+'3.ยาเรื้อรัง 25%'!E21+'4.ยาเรื้อรังฟรี'!E21</f>
        <v>0</v>
      </c>
      <c r="F21" s="193">
        <f>'1.ยาทั่วไป'!F21+'2.ยาแพทย์ PCC'!F21+'3.ยาเรื้อรัง 25%'!F21+'4.ยาเรื้อรังฟรี'!F21</f>
        <v>0</v>
      </c>
      <c r="G21" s="193">
        <f>'1.ยาทั่วไป'!G21+'2.ยาแพทย์ PCC'!G21+'3.ยาเรื้อรัง 25%'!G21+'4.ยาเรื้อรังฟรี'!G21</f>
        <v>0</v>
      </c>
      <c r="H21" s="193">
        <f>'1.ยาทั่วไป'!H21+'2.ยาแพทย์ PCC'!H21+'3.ยาเรื้อรัง 25%'!H21+'4.ยาเรื้อรังฟรี'!H21</f>
        <v>0</v>
      </c>
      <c r="I21" s="193">
        <f>'1.ยาทั่วไป'!I21+'2.ยาแพทย์ PCC'!I21+'3.ยาเรื้อรัง 25%'!I21+'4.ยาเรื้อรังฟรี'!I21</f>
        <v>0</v>
      </c>
      <c r="J21" s="193">
        <f>'1.ยาทั่วไป'!J21+'2.ยาแพทย์ PCC'!J21+'3.ยาเรื้อรัง 25%'!J21+'4.ยาเรื้อรังฟรี'!J21</f>
        <v>0</v>
      </c>
      <c r="K21" s="193">
        <f>'1.ยาทั่วไป'!K21+'2.ยาแพทย์ PCC'!K21+'3.ยาเรื้อรัง 25%'!K21+'4.ยาเรื้อรังฟรี'!K21</f>
        <v>0</v>
      </c>
      <c r="L21" s="193">
        <f>'1.ยาทั่วไป'!L21+'2.ยาแพทย์ PCC'!L21+'3.ยาเรื้อรัง 25%'!L21+'4.ยาเรื้อรังฟรี'!L21</f>
        <v>0</v>
      </c>
      <c r="M21" s="193">
        <f>'1.ยาทั่วไป'!M21+'2.ยาแพทย์ PCC'!M21+'3.ยาเรื้อรัง 25%'!M21+'4.ยาเรื้อรังฟรี'!M21</f>
        <v>0</v>
      </c>
      <c r="N21" s="193">
        <f>'1.ยาทั่วไป'!N21+'2.ยาแพทย์ PCC'!N21+'3.ยาเรื้อรัง 25%'!N21+'4.ยาเรื้อรังฟรี'!N21</f>
        <v>0</v>
      </c>
      <c r="O21" s="315">
        <f t="shared" si="1"/>
        <v>18107.11</v>
      </c>
      <c r="P21" s="319">
        <f t="shared" si="0"/>
        <v>5.6357916880623353E-2</v>
      </c>
    </row>
    <row r="22" spans="1:16" ht="19.5" customHeight="1" x14ac:dyDescent="0.45">
      <c r="A22" s="25">
        <v>18</v>
      </c>
      <c r="B22" s="26" t="s">
        <v>15</v>
      </c>
      <c r="C22" s="193">
        <f>'1.ยาทั่วไป'!C22+'2.ยาแพทย์ PCC'!C22+'3.ยาเรื้อรัง 25%'!C22+'4.ยาเรื้อรังฟรี'!C22</f>
        <v>5520.1799999999994</v>
      </c>
      <c r="D22" s="193">
        <f>'1.ยาทั่วไป'!D22+'2.ยาแพทย์ PCC'!D22+'3.ยาเรื้อรัง 25%'!D22+'4.ยาเรื้อรังฟรี'!D22</f>
        <v>0</v>
      </c>
      <c r="E22" s="193">
        <f>'1.ยาทั่วไป'!E22+'2.ยาแพทย์ PCC'!E22+'3.ยาเรื้อรัง 25%'!E22+'4.ยาเรื้อรังฟรี'!E22</f>
        <v>0</v>
      </c>
      <c r="F22" s="193">
        <f>'1.ยาทั่วไป'!F22+'2.ยาแพทย์ PCC'!F22+'3.ยาเรื้อรัง 25%'!F22+'4.ยาเรื้อรังฟรี'!F22</f>
        <v>0</v>
      </c>
      <c r="G22" s="193">
        <f>'1.ยาทั่วไป'!G22+'2.ยาแพทย์ PCC'!G22+'3.ยาเรื้อรัง 25%'!G22+'4.ยาเรื้อรังฟรี'!G22</f>
        <v>0</v>
      </c>
      <c r="H22" s="193">
        <f>'1.ยาทั่วไป'!H22+'2.ยาแพทย์ PCC'!H22+'3.ยาเรื้อรัง 25%'!H22+'4.ยาเรื้อรังฟรี'!H22</f>
        <v>0</v>
      </c>
      <c r="I22" s="193">
        <f>'1.ยาทั่วไป'!I22+'2.ยาแพทย์ PCC'!I22+'3.ยาเรื้อรัง 25%'!I22+'4.ยาเรื้อรังฟรี'!I22</f>
        <v>0</v>
      </c>
      <c r="J22" s="193">
        <f>'1.ยาทั่วไป'!J22+'2.ยาแพทย์ PCC'!J22+'3.ยาเรื้อรัง 25%'!J22+'4.ยาเรื้อรังฟรี'!J22</f>
        <v>0</v>
      </c>
      <c r="K22" s="193">
        <f>'1.ยาทั่วไป'!K22+'2.ยาแพทย์ PCC'!K22+'3.ยาเรื้อรัง 25%'!K22+'4.ยาเรื้อรังฟรี'!K22</f>
        <v>0</v>
      </c>
      <c r="L22" s="193">
        <f>'1.ยาทั่วไป'!L22+'2.ยาแพทย์ PCC'!L22+'3.ยาเรื้อรัง 25%'!L22+'4.ยาเรื้อรังฟรี'!L22</f>
        <v>0</v>
      </c>
      <c r="M22" s="193">
        <f>'1.ยาทั่วไป'!M22+'2.ยาแพทย์ PCC'!M22+'3.ยาเรื้อรัง 25%'!M22+'4.ยาเรื้อรังฟรี'!M22</f>
        <v>0</v>
      </c>
      <c r="N22" s="193">
        <f>'1.ยาทั่วไป'!N22+'2.ยาแพทย์ PCC'!N22+'3.ยาเรื้อรัง 25%'!N22+'4.ยาเรื้อรังฟรี'!N22</f>
        <v>0</v>
      </c>
      <c r="O22" s="315">
        <f t="shared" si="1"/>
        <v>5520.1799999999994</v>
      </c>
      <c r="P22" s="319">
        <f t="shared" si="0"/>
        <v>1.7181419100346734E-2</v>
      </c>
    </row>
    <row r="23" spans="1:16" s="171" customFormat="1" ht="19.5" customHeight="1" x14ac:dyDescent="0.45">
      <c r="A23" s="45">
        <v>5.486111111111111E-2</v>
      </c>
      <c r="B23" s="154" t="s">
        <v>22</v>
      </c>
      <c r="C23" s="195">
        <f t="shared" ref="C23:N23" si="2">SUM(C5:C22)</f>
        <v>321287.77999999997</v>
      </c>
      <c r="D23" s="195">
        <f t="shared" si="2"/>
        <v>0</v>
      </c>
      <c r="E23" s="195">
        <f t="shared" si="2"/>
        <v>0</v>
      </c>
      <c r="F23" s="195">
        <f t="shared" si="2"/>
        <v>0</v>
      </c>
      <c r="G23" s="195">
        <f t="shared" si="2"/>
        <v>0</v>
      </c>
      <c r="H23" s="195">
        <f t="shared" si="2"/>
        <v>0</v>
      </c>
      <c r="I23" s="195">
        <f t="shared" si="2"/>
        <v>0</v>
      </c>
      <c r="J23" s="195">
        <f t="shared" si="2"/>
        <v>0</v>
      </c>
      <c r="K23" s="195">
        <f t="shared" si="2"/>
        <v>0</v>
      </c>
      <c r="L23" s="195">
        <f t="shared" si="2"/>
        <v>0</v>
      </c>
      <c r="M23" s="195">
        <f t="shared" si="2"/>
        <v>0</v>
      </c>
      <c r="N23" s="195">
        <f t="shared" si="2"/>
        <v>0</v>
      </c>
      <c r="O23" s="316">
        <f t="shared" si="1"/>
        <v>321287.77999999997</v>
      </c>
      <c r="P23" s="320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3">
        <f>'1.ยาทั่วไป'!C24</f>
        <v>26307.55</v>
      </c>
      <c r="D24" s="193">
        <f>'1.ยาทั่วไป'!D24</f>
        <v>0</v>
      </c>
      <c r="E24" s="193">
        <f>'1.ยาทั่วไป'!E24</f>
        <v>0</v>
      </c>
      <c r="F24" s="193">
        <f>'1.ยาทั่วไป'!F24</f>
        <v>0</v>
      </c>
      <c r="G24" s="193">
        <f>'1.ยาทั่วไป'!G24</f>
        <v>0</v>
      </c>
      <c r="H24" s="193">
        <f>'1.ยาทั่วไป'!H24</f>
        <v>0</v>
      </c>
      <c r="I24" s="193">
        <f>'1.ยาทั่วไป'!I24</f>
        <v>0</v>
      </c>
      <c r="J24" s="193">
        <f>'1.ยาทั่วไป'!J24</f>
        <v>0</v>
      </c>
      <c r="K24" s="193">
        <f>'1.ยาทั่วไป'!K24</f>
        <v>0</v>
      </c>
      <c r="L24" s="193">
        <f>'1.ยาทั่วไป'!L24</f>
        <v>0</v>
      </c>
      <c r="M24" s="193">
        <f>'1.ยาทั่วไป'!M24</f>
        <v>0</v>
      </c>
      <c r="N24" s="193">
        <f>'1.ยาทั่วไป'!N24</f>
        <v>0</v>
      </c>
      <c r="O24" s="315">
        <f t="shared" si="1"/>
        <v>26307.55</v>
      </c>
      <c r="P24" s="319">
        <f t="shared" si="0"/>
        <v>8.1881576697377043E-2</v>
      </c>
    </row>
    <row r="25" spans="1:16" ht="19.5" customHeight="1" x14ac:dyDescent="0.45">
      <c r="A25" s="30">
        <v>21</v>
      </c>
      <c r="B25" s="26" t="s">
        <v>17</v>
      </c>
      <c r="C25" s="193">
        <f>'1.ยาทั่วไป'!C25</f>
        <v>0</v>
      </c>
      <c r="D25" s="193">
        <f>'1.ยาทั่วไป'!D25</f>
        <v>0</v>
      </c>
      <c r="E25" s="193">
        <f>'1.ยาทั่วไป'!E25</f>
        <v>0</v>
      </c>
      <c r="F25" s="193">
        <f>'1.ยาทั่วไป'!F25</f>
        <v>0</v>
      </c>
      <c r="G25" s="193">
        <f>'1.ยาทั่วไป'!G25</f>
        <v>0</v>
      </c>
      <c r="H25" s="193">
        <f>'1.ยาทั่วไป'!H25</f>
        <v>0</v>
      </c>
      <c r="I25" s="193">
        <f>'1.ยาทั่วไป'!I25</f>
        <v>0</v>
      </c>
      <c r="J25" s="193">
        <f>'1.ยาทั่วไป'!J25</f>
        <v>0</v>
      </c>
      <c r="K25" s="193">
        <f>'1.ยาทั่วไป'!K25</f>
        <v>0</v>
      </c>
      <c r="L25" s="193">
        <f>'1.ยาทั่วไป'!L25</f>
        <v>0</v>
      </c>
      <c r="M25" s="193">
        <f>'1.ยาทั่วไป'!M25</f>
        <v>0</v>
      </c>
      <c r="N25" s="193">
        <f>'1.ยาทั่วไป'!N25</f>
        <v>0</v>
      </c>
      <c r="O25" s="315">
        <f t="shared" si="1"/>
        <v>0</v>
      </c>
      <c r="P25" s="319">
        <f t="shared" si="0"/>
        <v>0</v>
      </c>
    </row>
    <row r="26" spans="1:16" s="171" customFormat="1" ht="19.5" customHeight="1" x14ac:dyDescent="0.45">
      <c r="A26" s="49" t="s">
        <v>24</v>
      </c>
      <c r="B26" s="152" t="s">
        <v>23</v>
      </c>
      <c r="C26" s="196">
        <f>C24+C25</f>
        <v>26307.55</v>
      </c>
      <c r="D26" s="196">
        <f t="shared" ref="D26:N26" si="3">D24+D25</f>
        <v>0</v>
      </c>
      <c r="E26" s="196">
        <f t="shared" si="3"/>
        <v>0</v>
      </c>
      <c r="F26" s="196">
        <f t="shared" si="3"/>
        <v>0</v>
      </c>
      <c r="G26" s="196">
        <f t="shared" si="3"/>
        <v>0</v>
      </c>
      <c r="H26" s="196">
        <f t="shared" si="3"/>
        <v>0</v>
      </c>
      <c r="I26" s="196">
        <f t="shared" si="3"/>
        <v>0</v>
      </c>
      <c r="J26" s="196">
        <f t="shared" si="3"/>
        <v>0</v>
      </c>
      <c r="K26" s="196">
        <f t="shared" si="3"/>
        <v>0</v>
      </c>
      <c r="L26" s="196">
        <f t="shared" si="3"/>
        <v>0</v>
      </c>
      <c r="M26" s="196">
        <f t="shared" si="3"/>
        <v>0</v>
      </c>
      <c r="N26" s="196">
        <f t="shared" si="3"/>
        <v>0</v>
      </c>
      <c r="O26" s="317">
        <f t="shared" si="1"/>
        <v>26307.55</v>
      </c>
      <c r="P26" s="324">
        <f t="shared" si="0"/>
        <v>8.1881576697377043E-2</v>
      </c>
    </row>
    <row r="27" spans="1:16" s="207" customFormat="1" ht="19.5" customHeight="1" x14ac:dyDescent="0.45">
      <c r="A27" s="203" t="s">
        <v>26</v>
      </c>
      <c r="B27" s="204" t="s">
        <v>25</v>
      </c>
      <c r="C27" s="205">
        <f>C23+C26</f>
        <v>347595.32999999996</v>
      </c>
      <c r="D27" s="205">
        <f t="shared" ref="D27:N27" si="4">D23+D26</f>
        <v>0</v>
      </c>
      <c r="E27" s="205">
        <f t="shared" si="4"/>
        <v>0</v>
      </c>
      <c r="F27" s="205">
        <f t="shared" si="4"/>
        <v>0</v>
      </c>
      <c r="G27" s="205">
        <f t="shared" si="4"/>
        <v>0</v>
      </c>
      <c r="H27" s="205">
        <f t="shared" si="4"/>
        <v>0</v>
      </c>
      <c r="I27" s="205">
        <f t="shared" si="4"/>
        <v>0</v>
      </c>
      <c r="J27" s="205">
        <f t="shared" si="4"/>
        <v>0</v>
      </c>
      <c r="K27" s="205">
        <f t="shared" si="4"/>
        <v>0</v>
      </c>
      <c r="L27" s="205">
        <f t="shared" si="4"/>
        <v>0</v>
      </c>
      <c r="M27" s="205">
        <f t="shared" si="4"/>
        <v>0</v>
      </c>
      <c r="N27" s="205">
        <f t="shared" si="4"/>
        <v>0</v>
      </c>
      <c r="O27" s="205">
        <f t="shared" si="1"/>
        <v>347595.32999999996</v>
      </c>
      <c r="P27" s="325">
        <f t="shared" si="0"/>
        <v>1.0818815766973771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48</v>
      </c>
      <c r="I30" s="109"/>
      <c r="J30" s="109"/>
      <c r="K30" s="109"/>
      <c r="L30" s="111"/>
      <c r="M30" s="109" t="s">
        <v>49</v>
      </c>
      <c r="N30" s="112"/>
    </row>
    <row r="31" spans="1:16" ht="19.5" customHeight="1" x14ac:dyDescent="0.45">
      <c r="G31" s="109"/>
      <c r="H31" s="109" t="s">
        <v>50</v>
      </c>
      <c r="I31" s="109"/>
      <c r="J31" s="109"/>
      <c r="K31" s="109"/>
      <c r="L31" s="111"/>
      <c r="M31" s="109" t="s">
        <v>51</v>
      </c>
      <c r="N31" s="112"/>
    </row>
    <row r="32" spans="1:16" ht="19.5" customHeight="1" x14ac:dyDescent="0.45">
      <c r="G32" s="109"/>
      <c r="H32" s="111" t="s">
        <v>52</v>
      </c>
      <c r="I32" s="111"/>
      <c r="J32" s="111"/>
      <c r="K32" s="109"/>
      <c r="L32" s="111"/>
      <c r="M32" s="109" t="s">
        <v>53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4" workbookViewId="0">
      <selection activeCell="B2" sqref="B2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4" customWidth="1"/>
    <col min="16" max="16" width="12.625" style="329" customWidth="1"/>
    <col min="17" max="16384" width="9" style="27"/>
  </cols>
  <sheetData>
    <row r="1" spans="1:17" s="68" customFormat="1" ht="20.25" customHeight="1" x14ac:dyDescent="0.2">
      <c r="A1" s="80"/>
      <c r="C1" s="148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2562</v>
      </c>
      <c r="L1" s="82"/>
      <c r="M1" s="82"/>
      <c r="N1" s="82"/>
      <c r="O1" s="148"/>
      <c r="P1" s="328"/>
      <c r="Q1" s="83"/>
    </row>
    <row r="2" spans="1:17" s="68" customFormat="1" ht="20.25" customHeight="1" x14ac:dyDescent="0.2">
      <c r="A2" s="80"/>
      <c r="C2" s="149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 xml:space="preserve">รายงานข้อมูลณ วันที่ 28/10/61 </v>
      </c>
      <c r="O2" s="148"/>
      <c r="P2" s="328"/>
      <c r="Q2" s="83"/>
    </row>
    <row r="3" spans="1:17" ht="4.5" customHeight="1" x14ac:dyDescent="0.2"/>
    <row r="4" spans="1:17" s="55" customFormat="1" ht="28.5" customHeight="1" x14ac:dyDescent="0.2">
      <c r="A4" s="200" t="s">
        <v>0</v>
      </c>
      <c r="B4" s="169" t="s">
        <v>1</v>
      </c>
      <c r="C4" s="199" t="s">
        <v>27</v>
      </c>
      <c r="D4" s="169" t="s">
        <v>28</v>
      </c>
      <c r="E4" s="169" t="s">
        <v>29</v>
      </c>
      <c r="F4" s="169" t="s">
        <v>30</v>
      </c>
      <c r="G4" s="169" t="s">
        <v>31</v>
      </c>
      <c r="H4" s="169" t="s">
        <v>32</v>
      </c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99" t="s">
        <v>39</v>
      </c>
      <c r="P4" s="327" t="s">
        <v>40</v>
      </c>
    </row>
    <row r="5" spans="1:17" ht="18" customHeight="1" x14ac:dyDescent="0.2">
      <c r="A5" s="25">
        <v>1</v>
      </c>
      <c r="B5" s="26" t="s">
        <v>18</v>
      </c>
      <c r="C5" s="201">
        <f>'1.1รวมยาทั้งหมด(1+2+3+4)'!C5+'5.vaccine'!C5</f>
        <v>74881.42</v>
      </c>
      <c r="D5" s="202">
        <f>'1.1รวมยาทั้งหมด(1+2+3+4)'!D5+'5.vaccine'!D5</f>
        <v>0</v>
      </c>
      <c r="E5" s="202">
        <f>'1.1รวมยาทั้งหมด(1+2+3+4)'!E5+'5.vaccine'!E5</f>
        <v>0</v>
      </c>
      <c r="F5" s="202">
        <f>'1.1รวมยาทั้งหมด(1+2+3+4)'!F5+'5.vaccine'!F5</f>
        <v>0</v>
      </c>
      <c r="G5" s="202">
        <f>'1.1รวมยาทั้งหมด(1+2+3+4)'!G5+'5.vaccine'!G5</f>
        <v>0</v>
      </c>
      <c r="H5" s="202">
        <f>'1.1รวมยาทั้งหมด(1+2+3+4)'!H5+'5.vaccine'!H5</f>
        <v>0</v>
      </c>
      <c r="I5" s="202">
        <f>'1.1รวมยาทั้งหมด(1+2+3+4)'!I5+'5.vaccine'!I5</f>
        <v>0</v>
      </c>
      <c r="J5" s="202">
        <f>'1.1รวมยาทั้งหมด(1+2+3+4)'!J5+'5.vaccine'!J5</f>
        <v>0</v>
      </c>
      <c r="K5" s="202">
        <f>'1.1รวมยาทั้งหมด(1+2+3+4)'!K5+'5.vaccine'!K5</f>
        <v>0</v>
      </c>
      <c r="L5" s="202">
        <f>'1.1รวมยาทั้งหมด(1+2+3+4)'!L5+'5.vaccine'!L5</f>
        <v>0</v>
      </c>
      <c r="M5" s="202">
        <f>'1.1รวมยาทั้งหมด(1+2+3+4)'!M5+'5.vaccine'!M5</f>
        <v>0</v>
      </c>
      <c r="N5" s="202">
        <f>'1.1รวมยาทั้งหมด(1+2+3+4)'!N5+'5.vaccine'!N5</f>
        <v>0</v>
      </c>
      <c r="O5" s="215">
        <f>SUM(C5:N5)</f>
        <v>74881.42</v>
      </c>
      <c r="P5" s="330">
        <f t="shared" ref="P5:P27" si="0">O5/$O$23</f>
        <v>0.13022092670778995</v>
      </c>
    </row>
    <row r="6" spans="1:17" ht="18" customHeight="1" x14ac:dyDescent="0.2">
      <c r="A6" s="25">
        <v>2</v>
      </c>
      <c r="B6" s="28" t="s">
        <v>19</v>
      </c>
      <c r="C6" s="201">
        <f>'1.1รวมยาทั้งหมด(1+2+3+4)'!C6+'5.vaccine'!C6</f>
        <v>25891.880000000005</v>
      </c>
      <c r="D6" s="202">
        <f>'1.1รวมยาทั้งหมด(1+2+3+4)'!D6+'5.vaccine'!D6</f>
        <v>0</v>
      </c>
      <c r="E6" s="202">
        <f>'1.1รวมยาทั้งหมด(1+2+3+4)'!E6+'5.vaccine'!E6</f>
        <v>0</v>
      </c>
      <c r="F6" s="202">
        <f>'1.1รวมยาทั้งหมด(1+2+3+4)'!F6+'5.vaccine'!F6</f>
        <v>0</v>
      </c>
      <c r="G6" s="202">
        <f>'1.1รวมยาทั้งหมด(1+2+3+4)'!G6+'5.vaccine'!G6</f>
        <v>0</v>
      </c>
      <c r="H6" s="202">
        <f>'1.1รวมยาทั้งหมด(1+2+3+4)'!H6+'5.vaccine'!H6</f>
        <v>0</v>
      </c>
      <c r="I6" s="202">
        <f>'1.1รวมยาทั้งหมด(1+2+3+4)'!I6+'5.vaccine'!I6</f>
        <v>0</v>
      </c>
      <c r="J6" s="202">
        <f>'1.1รวมยาทั้งหมด(1+2+3+4)'!J6+'5.vaccine'!J6</f>
        <v>0</v>
      </c>
      <c r="K6" s="202">
        <f>'1.1รวมยาทั้งหมด(1+2+3+4)'!K6+'5.vaccine'!K6</f>
        <v>0</v>
      </c>
      <c r="L6" s="202">
        <f>'1.1รวมยาทั้งหมด(1+2+3+4)'!L6+'5.vaccine'!L6</f>
        <v>0</v>
      </c>
      <c r="M6" s="202">
        <f>'1.1รวมยาทั้งหมด(1+2+3+4)'!M6+'5.vaccine'!M6</f>
        <v>0</v>
      </c>
      <c r="N6" s="202">
        <f>'1.1รวมยาทั้งหมด(1+2+3+4)'!N6+'5.vaccine'!N6</f>
        <v>0</v>
      </c>
      <c r="O6" s="215">
        <f t="shared" ref="O6:O27" si="1">SUM(C6:N6)</f>
        <v>25891.880000000005</v>
      </c>
      <c r="P6" s="330">
        <f t="shared" si="0"/>
        <v>4.5026718347580659E-2</v>
      </c>
    </row>
    <row r="7" spans="1:17" ht="18" customHeight="1" x14ac:dyDescent="0.2">
      <c r="A7" s="25">
        <v>3</v>
      </c>
      <c r="B7" s="28" t="s">
        <v>20</v>
      </c>
      <c r="C7" s="201">
        <f>'1.1รวมยาทั้งหมด(1+2+3+4)'!C7+'5.vaccine'!C7</f>
        <v>5162.18</v>
      </c>
      <c r="D7" s="202">
        <f>'1.1รวมยาทั้งหมด(1+2+3+4)'!D7+'5.vaccine'!D7</f>
        <v>0</v>
      </c>
      <c r="E7" s="202">
        <f>'1.1รวมยาทั้งหมด(1+2+3+4)'!E7+'5.vaccine'!E7</f>
        <v>0</v>
      </c>
      <c r="F7" s="202">
        <f>'1.1รวมยาทั้งหมด(1+2+3+4)'!F7+'5.vaccine'!F7</f>
        <v>0</v>
      </c>
      <c r="G7" s="202">
        <f>'1.1รวมยาทั้งหมด(1+2+3+4)'!G7+'5.vaccine'!G7</f>
        <v>0</v>
      </c>
      <c r="H7" s="202">
        <f>'1.1รวมยาทั้งหมด(1+2+3+4)'!H7+'5.vaccine'!H7</f>
        <v>0</v>
      </c>
      <c r="I7" s="202">
        <f>'1.1รวมยาทั้งหมด(1+2+3+4)'!I7+'5.vaccine'!I7</f>
        <v>0</v>
      </c>
      <c r="J7" s="202">
        <f>'1.1รวมยาทั้งหมด(1+2+3+4)'!J7+'5.vaccine'!J7</f>
        <v>0</v>
      </c>
      <c r="K7" s="202">
        <f>'1.1รวมยาทั้งหมด(1+2+3+4)'!K7+'5.vaccine'!K7</f>
        <v>0</v>
      </c>
      <c r="L7" s="202">
        <f>'1.1รวมยาทั้งหมด(1+2+3+4)'!L7+'5.vaccine'!L7</f>
        <v>0</v>
      </c>
      <c r="M7" s="202">
        <f>'1.1รวมยาทั้งหมด(1+2+3+4)'!M7+'5.vaccine'!M7</f>
        <v>0</v>
      </c>
      <c r="N7" s="202">
        <f>'1.1รวมยาทั้งหมด(1+2+3+4)'!N7+'5.vaccine'!N7</f>
        <v>0</v>
      </c>
      <c r="O7" s="215">
        <f t="shared" si="1"/>
        <v>5162.18</v>
      </c>
      <c r="P7" s="330">
        <f t="shared" si="0"/>
        <v>8.9771783632364224E-3</v>
      </c>
    </row>
    <row r="8" spans="1:17" ht="18" customHeight="1" x14ac:dyDescent="0.2">
      <c r="A8" s="25">
        <v>4</v>
      </c>
      <c r="B8" s="28" t="s">
        <v>21</v>
      </c>
      <c r="C8" s="201">
        <f>'1.1รวมยาทั้งหมด(1+2+3+4)'!C8+'5.vaccine'!C8</f>
        <v>177968.73</v>
      </c>
      <c r="D8" s="202">
        <f>'1.1รวมยาทั้งหมด(1+2+3+4)'!D8+'5.vaccine'!D8</f>
        <v>0</v>
      </c>
      <c r="E8" s="202">
        <f>'1.1รวมยาทั้งหมด(1+2+3+4)'!E8+'5.vaccine'!E8</f>
        <v>0</v>
      </c>
      <c r="F8" s="202">
        <f>'1.1รวมยาทั้งหมด(1+2+3+4)'!F8+'5.vaccine'!F8</f>
        <v>0</v>
      </c>
      <c r="G8" s="202">
        <f>'1.1รวมยาทั้งหมด(1+2+3+4)'!G8+'5.vaccine'!G8</f>
        <v>0</v>
      </c>
      <c r="H8" s="202">
        <f>'1.1รวมยาทั้งหมด(1+2+3+4)'!H8+'5.vaccine'!H8</f>
        <v>0</v>
      </c>
      <c r="I8" s="202">
        <f>'1.1รวมยาทั้งหมด(1+2+3+4)'!I8+'5.vaccine'!I8</f>
        <v>0</v>
      </c>
      <c r="J8" s="202">
        <f>'1.1รวมยาทั้งหมด(1+2+3+4)'!J8+'5.vaccine'!J8</f>
        <v>0</v>
      </c>
      <c r="K8" s="202">
        <f>'1.1รวมยาทั้งหมด(1+2+3+4)'!K8+'5.vaccine'!K8</f>
        <v>0</v>
      </c>
      <c r="L8" s="202">
        <f>'1.1รวมยาทั้งหมด(1+2+3+4)'!L8+'5.vaccine'!L8</f>
        <v>0</v>
      </c>
      <c r="M8" s="202">
        <f>'1.1รวมยาทั้งหมด(1+2+3+4)'!M8+'5.vaccine'!M8</f>
        <v>0</v>
      </c>
      <c r="N8" s="202">
        <f>'1.1รวมยาทั้งหมด(1+2+3+4)'!N8+'5.vaccine'!N8</f>
        <v>0</v>
      </c>
      <c r="O8" s="215">
        <f t="shared" si="1"/>
        <v>177968.73</v>
      </c>
      <c r="P8" s="330">
        <f t="shared" si="0"/>
        <v>0.30949270120155919</v>
      </c>
    </row>
    <row r="9" spans="1:17" ht="18" customHeight="1" x14ac:dyDescent="0.2">
      <c r="A9" s="25">
        <v>5</v>
      </c>
      <c r="B9" s="28" t="s">
        <v>2</v>
      </c>
      <c r="C9" s="201">
        <f>'1.1รวมยาทั้งหมด(1+2+3+4)'!C9+'5.vaccine'!C9</f>
        <v>13174.64</v>
      </c>
      <c r="D9" s="202">
        <f>'1.1รวมยาทั้งหมด(1+2+3+4)'!D9+'5.vaccine'!D9</f>
        <v>0</v>
      </c>
      <c r="E9" s="202">
        <f>'1.1รวมยาทั้งหมด(1+2+3+4)'!E9+'5.vaccine'!E9</f>
        <v>0</v>
      </c>
      <c r="F9" s="202">
        <f>'1.1รวมยาทั้งหมด(1+2+3+4)'!F9+'5.vaccine'!F9</f>
        <v>0</v>
      </c>
      <c r="G9" s="202">
        <f>'1.1รวมยาทั้งหมด(1+2+3+4)'!G9+'5.vaccine'!G9</f>
        <v>0</v>
      </c>
      <c r="H9" s="202">
        <f>'1.1รวมยาทั้งหมด(1+2+3+4)'!H9+'5.vaccine'!H9</f>
        <v>0</v>
      </c>
      <c r="I9" s="202">
        <f>'1.1รวมยาทั้งหมด(1+2+3+4)'!I9+'5.vaccine'!I9</f>
        <v>0</v>
      </c>
      <c r="J9" s="202">
        <f>'1.1รวมยาทั้งหมด(1+2+3+4)'!J9+'5.vaccine'!J9</f>
        <v>0</v>
      </c>
      <c r="K9" s="202">
        <f>'1.1รวมยาทั้งหมด(1+2+3+4)'!K9+'5.vaccine'!K9</f>
        <v>0</v>
      </c>
      <c r="L9" s="202">
        <f>'1.1รวมยาทั้งหมด(1+2+3+4)'!L9+'5.vaccine'!L9</f>
        <v>0</v>
      </c>
      <c r="M9" s="202">
        <f>'1.1รวมยาทั้งหมด(1+2+3+4)'!M9+'5.vaccine'!M9</f>
        <v>0</v>
      </c>
      <c r="N9" s="202">
        <f>'1.1รวมยาทั้งหมด(1+2+3+4)'!N9+'5.vaccine'!N9</f>
        <v>0</v>
      </c>
      <c r="O9" s="215">
        <f t="shared" si="1"/>
        <v>13174.64</v>
      </c>
      <c r="P9" s="330">
        <f t="shared" si="0"/>
        <v>2.2911075001535997E-2</v>
      </c>
    </row>
    <row r="10" spans="1:17" ht="18" customHeight="1" x14ac:dyDescent="0.2">
      <c r="A10" s="25">
        <v>6</v>
      </c>
      <c r="B10" s="28" t="s">
        <v>3</v>
      </c>
      <c r="C10" s="201">
        <f>'1.1รวมยาทั้งหมด(1+2+3+4)'!C10+'5.vaccine'!C10</f>
        <v>26164.39</v>
      </c>
      <c r="D10" s="202">
        <f>'1.1รวมยาทั้งหมด(1+2+3+4)'!D10+'5.vaccine'!D10</f>
        <v>0</v>
      </c>
      <c r="E10" s="202">
        <f>'1.1รวมยาทั้งหมด(1+2+3+4)'!E10+'5.vaccine'!E10</f>
        <v>0</v>
      </c>
      <c r="F10" s="202">
        <f>'1.1รวมยาทั้งหมด(1+2+3+4)'!F10+'5.vaccine'!F10</f>
        <v>0</v>
      </c>
      <c r="G10" s="202">
        <f>'1.1รวมยาทั้งหมด(1+2+3+4)'!G10+'5.vaccine'!G10</f>
        <v>0</v>
      </c>
      <c r="H10" s="202">
        <f>'1.1รวมยาทั้งหมด(1+2+3+4)'!H10+'5.vaccine'!H10</f>
        <v>0</v>
      </c>
      <c r="I10" s="202">
        <f>'1.1รวมยาทั้งหมด(1+2+3+4)'!I10+'5.vaccine'!I10</f>
        <v>0</v>
      </c>
      <c r="J10" s="202">
        <f>'1.1รวมยาทั้งหมด(1+2+3+4)'!J10+'5.vaccine'!J10</f>
        <v>0</v>
      </c>
      <c r="K10" s="202">
        <f>'1.1รวมยาทั้งหมด(1+2+3+4)'!K10+'5.vaccine'!K10</f>
        <v>0</v>
      </c>
      <c r="L10" s="202">
        <f>'1.1รวมยาทั้งหมด(1+2+3+4)'!L10+'5.vaccine'!L10</f>
        <v>0</v>
      </c>
      <c r="M10" s="202">
        <f>'1.1รวมยาทั้งหมด(1+2+3+4)'!M10+'5.vaccine'!M10</f>
        <v>0</v>
      </c>
      <c r="N10" s="202">
        <f>'1.1รวมยาทั้งหมด(1+2+3+4)'!N10+'5.vaccine'!N10</f>
        <v>0</v>
      </c>
      <c r="O10" s="215">
        <f t="shared" si="1"/>
        <v>26164.39</v>
      </c>
      <c r="P10" s="330">
        <f t="shared" si="0"/>
        <v>4.5500621015787793E-2</v>
      </c>
    </row>
    <row r="11" spans="1:17" ht="18" customHeight="1" x14ac:dyDescent="0.2">
      <c r="A11" s="25">
        <v>7</v>
      </c>
      <c r="B11" s="28" t="s">
        <v>4</v>
      </c>
      <c r="C11" s="201">
        <f>'1.1รวมยาทั้งหมด(1+2+3+4)'!C11+'5.vaccine'!C11</f>
        <v>9056</v>
      </c>
      <c r="D11" s="202">
        <f>'1.1รวมยาทั้งหมด(1+2+3+4)'!D11+'5.vaccine'!D11</f>
        <v>0</v>
      </c>
      <c r="E11" s="202">
        <f>'1.1รวมยาทั้งหมด(1+2+3+4)'!E11+'5.vaccine'!E11</f>
        <v>0</v>
      </c>
      <c r="F11" s="202">
        <f>'1.1รวมยาทั้งหมด(1+2+3+4)'!F11+'5.vaccine'!F11</f>
        <v>0</v>
      </c>
      <c r="G11" s="202">
        <f>'1.1รวมยาทั้งหมด(1+2+3+4)'!G11+'5.vaccine'!G11</f>
        <v>0</v>
      </c>
      <c r="H11" s="202">
        <f>'1.1รวมยาทั้งหมด(1+2+3+4)'!H11+'5.vaccine'!H11</f>
        <v>0</v>
      </c>
      <c r="I11" s="202">
        <f>'1.1รวมยาทั้งหมด(1+2+3+4)'!I11+'5.vaccine'!I11</f>
        <v>0</v>
      </c>
      <c r="J11" s="202">
        <f>'1.1รวมยาทั้งหมด(1+2+3+4)'!J11+'5.vaccine'!J11</f>
        <v>0</v>
      </c>
      <c r="K11" s="202">
        <f>'1.1รวมยาทั้งหมด(1+2+3+4)'!K11+'5.vaccine'!K11</f>
        <v>0</v>
      </c>
      <c r="L11" s="202">
        <f>'1.1รวมยาทั้งหมด(1+2+3+4)'!L11+'5.vaccine'!L11</f>
        <v>0</v>
      </c>
      <c r="M11" s="202">
        <f>'1.1รวมยาทั้งหมด(1+2+3+4)'!M11+'5.vaccine'!M11</f>
        <v>0</v>
      </c>
      <c r="N11" s="202">
        <f>'1.1รวมยาทั้งหมด(1+2+3+4)'!N11+'5.vaccine'!N11</f>
        <v>0</v>
      </c>
      <c r="O11" s="215">
        <f t="shared" si="1"/>
        <v>9056</v>
      </c>
      <c r="P11" s="330">
        <f t="shared" si="0"/>
        <v>1.5748642483886466E-2</v>
      </c>
    </row>
    <row r="12" spans="1:17" ht="18" customHeight="1" x14ac:dyDescent="0.2">
      <c r="A12" s="25">
        <v>8</v>
      </c>
      <c r="B12" s="28" t="s">
        <v>5</v>
      </c>
      <c r="C12" s="201">
        <f>'1.1รวมยาทั้งหมด(1+2+3+4)'!C12+'5.vaccine'!C12</f>
        <v>18686.510000000002</v>
      </c>
      <c r="D12" s="202">
        <f>'1.1รวมยาทั้งหมด(1+2+3+4)'!D12+'5.vaccine'!D12</f>
        <v>0</v>
      </c>
      <c r="E12" s="202">
        <f>'1.1รวมยาทั้งหมด(1+2+3+4)'!E12+'5.vaccine'!E12</f>
        <v>0</v>
      </c>
      <c r="F12" s="202">
        <f>'1.1รวมยาทั้งหมด(1+2+3+4)'!F12+'5.vaccine'!F12</f>
        <v>0</v>
      </c>
      <c r="G12" s="202">
        <f>'1.1รวมยาทั้งหมด(1+2+3+4)'!G12+'5.vaccine'!G12</f>
        <v>0</v>
      </c>
      <c r="H12" s="202">
        <f>'1.1รวมยาทั้งหมด(1+2+3+4)'!H12+'5.vaccine'!H12</f>
        <v>0</v>
      </c>
      <c r="I12" s="202">
        <f>'1.1รวมยาทั้งหมด(1+2+3+4)'!I12+'5.vaccine'!I12</f>
        <v>0</v>
      </c>
      <c r="J12" s="202">
        <f>'1.1รวมยาทั้งหมด(1+2+3+4)'!J12+'5.vaccine'!J12</f>
        <v>0</v>
      </c>
      <c r="K12" s="202">
        <f>'1.1รวมยาทั้งหมด(1+2+3+4)'!K12+'5.vaccine'!K12</f>
        <v>0</v>
      </c>
      <c r="L12" s="202">
        <f>'1.1รวมยาทั้งหมด(1+2+3+4)'!L12+'5.vaccine'!L12</f>
        <v>0</v>
      </c>
      <c r="M12" s="202">
        <f>'1.1รวมยาทั้งหมด(1+2+3+4)'!M12+'5.vaccine'!M12</f>
        <v>0</v>
      </c>
      <c r="N12" s="202">
        <f>'1.1รวมยาทั้งหมด(1+2+3+4)'!N12+'5.vaccine'!N12</f>
        <v>0</v>
      </c>
      <c r="O12" s="215">
        <f t="shared" si="1"/>
        <v>18686.510000000002</v>
      </c>
      <c r="P12" s="330">
        <f t="shared" si="0"/>
        <v>3.2496374255915346E-2</v>
      </c>
    </row>
    <row r="13" spans="1:17" ht="18" customHeight="1" x14ac:dyDescent="0.2">
      <c r="A13" s="25">
        <v>9</v>
      </c>
      <c r="B13" s="28" t="s">
        <v>6</v>
      </c>
      <c r="C13" s="201">
        <f>'1.1รวมยาทั้งหมด(1+2+3+4)'!C13+'5.vaccine'!C13</f>
        <v>24246.53</v>
      </c>
      <c r="D13" s="202">
        <f>'1.1รวมยาทั้งหมด(1+2+3+4)'!D13+'5.vaccine'!D13</f>
        <v>0</v>
      </c>
      <c r="E13" s="202">
        <f>'1.1รวมยาทั้งหมด(1+2+3+4)'!E13+'5.vaccine'!E13</f>
        <v>0</v>
      </c>
      <c r="F13" s="202">
        <f>'1.1รวมยาทั้งหมด(1+2+3+4)'!F13+'5.vaccine'!F13</f>
        <v>0</v>
      </c>
      <c r="G13" s="202">
        <f>'1.1รวมยาทั้งหมด(1+2+3+4)'!G13+'5.vaccine'!G13</f>
        <v>0</v>
      </c>
      <c r="H13" s="202">
        <f>'1.1รวมยาทั้งหมด(1+2+3+4)'!H13+'5.vaccine'!H13</f>
        <v>0</v>
      </c>
      <c r="I13" s="202">
        <f>'1.1รวมยาทั้งหมด(1+2+3+4)'!I13+'5.vaccine'!I13</f>
        <v>0</v>
      </c>
      <c r="J13" s="202">
        <f>'1.1รวมยาทั้งหมด(1+2+3+4)'!J13+'5.vaccine'!J13</f>
        <v>0</v>
      </c>
      <c r="K13" s="202">
        <f>'1.1รวมยาทั้งหมด(1+2+3+4)'!K13+'5.vaccine'!K13</f>
        <v>0</v>
      </c>
      <c r="L13" s="202">
        <f>'1.1รวมยาทั้งหมด(1+2+3+4)'!L13+'5.vaccine'!L13</f>
        <v>0</v>
      </c>
      <c r="M13" s="202">
        <f>'1.1รวมยาทั้งหมด(1+2+3+4)'!M13+'5.vaccine'!M13</f>
        <v>0</v>
      </c>
      <c r="N13" s="202">
        <f>'1.1รวมยาทั้งหมด(1+2+3+4)'!N13+'5.vaccine'!N13</f>
        <v>0</v>
      </c>
      <c r="O13" s="215">
        <f t="shared" si="1"/>
        <v>24246.53</v>
      </c>
      <c r="P13" s="330">
        <f t="shared" si="0"/>
        <v>4.2165407734632038E-2</v>
      </c>
    </row>
    <row r="14" spans="1:17" ht="18" customHeight="1" x14ac:dyDescent="0.2">
      <c r="A14" s="25">
        <v>10</v>
      </c>
      <c r="B14" s="28" t="s">
        <v>7</v>
      </c>
      <c r="C14" s="201">
        <f>'1.1รวมยาทั้งหมด(1+2+3+4)'!C14+'5.vaccine'!C14</f>
        <v>20481.919999999998</v>
      </c>
      <c r="D14" s="202">
        <f>'1.1รวมยาทั้งหมด(1+2+3+4)'!D14+'5.vaccine'!D14</f>
        <v>0</v>
      </c>
      <c r="E14" s="202">
        <f>'1.1รวมยาทั้งหมด(1+2+3+4)'!E14+'5.vaccine'!E14</f>
        <v>0</v>
      </c>
      <c r="F14" s="202">
        <f>'1.1รวมยาทั้งหมด(1+2+3+4)'!F14+'5.vaccine'!F14</f>
        <v>0</v>
      </c>
      <c r="G14" s="202">
        <f>'1.1รวมยาทั้งหมด(1+2+3+4)'!G14+'5.vaccine'!G14</f>
        <v>0</v>
      </c>
      <c r="H14" s="202">
        <f>'1.1รวมยาทั้งหมด(1+2+3+4)'!H14+'5.vaccine'!H14</f>
        <v>0</v>
      </c>
      <c r="I14" s="202">
        <f>'1.1รวมยาทั้งหมด(1+2+3+4)'!I14+'5.vaccine'!I14</f>
        <v>0</v>
      </c>
      <c r="J14" s="202">
        <f>'1.1รวมยาทั้งหมด(1+2+3+4)'!J14+'5.vaccine'!J14</f>
        <v>0</v>
      </c>
      <c r="K14" s="202">
        <f>'1.1รวมยาทั้งหมด(1+2+3+4)'!K14+'5.vaccine'!K14</f>
        <v>0</v>
      </c>
      <c r="L14" s="202">
        <f>'1.1รวมยาทั้งหมด(1+2+3+4)'!L14+'5.vaccine'!L14</f>
        <v>0</v>
      </c>
      <c r="M14" s="202">
        <f>'1.1รวมยาทั้งหมด(1+2+3+4)'!M14+'5.vaccine'!M14</f>
        <v>0</v>
      </c>
      <c r="N14" s="202">
        <f>'1.1รวมยาทั้งหมด(1+2+3+4)'!N14+'5.vaccine'!N14</f>
        <v>0</v>
      </c>
      <c r="O14" s="215">
        <f t="shared" si="1"/>
        <v>20481.919999999998</v>
      </c>
      <c r="P14" s="330">
        <f t="shared" si="0"/>
        <v>3.5618643492001313E-2</v>
      </c>
    </row>
    <row r="15" spans="1:17" ht="18" customHeight="1" x14ac:dyDescent="0.2">
      <c r="A15" s="25">
        <v>11</v>
      </c>
      <c r="B15" s="28" t="s">
        <v>8</v>
      </c>
      <c r="C15" s="201">
        <f>'1.1รวมยาทั้งหมด(1+2+3+4)'!C15+'5.vaccine'!C15</f>
        <v>30847.720000000005</v>
      </c>
      <c r="D15" s="202">
        <f>'1.1รวมยาทั้งหมด(1+2+3+4)'!D15+'5.vaccine'!D15</f>
        <v>0</v>
      </c>
      <c r="E15" s="202">
        <f>'1.1รวมยาทั้งหมด(1+2+3+4)'!E15+'5.vaccine'!E15</f>
        <v>0</v>
      </c>
      <c r="F15" s="202">
        <f>'1.1รวมยาทั้งหมด(1+2+3+4)'!F15+'5.vaccine'!F15</f>
        <v>0</v>
      </c>
      <c r="G15" s="202">
        <f>'1.1รวมยาทั้งหมด(1+2+3+4)'!G15+'5.vaccine'!G15</f>
        <v>0</v>
      </c>
      <c r="H15" s="202">
        <f>'1.1รวมยาทั้งหมด(1+2+3+4)'!H15+'5.vaccine'!H15</f>
        <v>0</v>
      </c>
      <c r="I15" s="202">
        <f>'1.1รวมยาทั้งหมด(1+2+3+4)'!I15+'5.vaccine'!I15</f>
        <v>0</v>
      </c>
      <c r="J15" s="202">
        <f>'1.1รวมยาทั้งหมด(1+2+3+4)'!J15+'5.vaccine'!J15</f>
        <v>0</v>
      </c>
      <c r="K15" s="202">
        <f>'1.1รวมยาทั้งหมด(1+2+3+4)'!K15+'5.vaccine'!K15</f>
        <v>0</v>
      </c>
      <c r="L15" s="202">
        <f>'1.1รวมยาทั้งหมด(1+2+3+4)'!L15+'5.vaccine'!L15</f>
        <v>0</v>
      </c>
      <c r="M15" s="202">
        <f>'1.1รวมยาทั้งหมด(1+2+3+4)'!M15+'5.vaccine'!M15</f>
        <v>0</v>
      </c>
      <c r="N15" s="202">
        <f>'1.1รวมยาทั้งหมด(1+2+3+4)'!N15+'5.vaccine'!N15</f>
        <v>0</v>
      </c>
      <c r="O15" s="215">
        <f t="shared" si="1"/>
        <v>30847.720000000005</v>
      </c>
      <c r="P15" s="330">
        <f t="shared" si="0"/>
        <v>5.3645065561289125E-2</v>
      </c>
    </row>
    <row r="16" spans="1:17" ht="18" customHeight="1" x14ac:dyDescent="0.2">
      <c r="A16" s="25">
        <v>12</v>
      </c>
      <c r="B16" s="28" t="s">
        <v>9</v>
      </c>
      <c r="C16" s="201">
        <f>'1.1รวมยาทั้งหมด(1+2+3+4)'!C16+'5.vaccine'!C16</f>
        <v>22463.69</v>
      </c>
      <c r="D16" s="202">
        <f>'1.1รวมยาทั้งหมด(1+2+3+4)'!D16+'5.vaccine'!D16</f>
        <v>0</v>
      </c>
      <c r="E16" s="202">
        <f>'1.1รวมยาทั้งหมด(1+2+3+4)'!E16+'5.vaccine'!E16</f>
        <v>0</v>
      </c>
      <c r="F16" s="202">
        <f>'1.1รวมยาทั้งหมด(1+2+3+4)'!F16+'5.vaccine'!F16</f>
        <v>0</v>
      </c>
      <c r="G16" s="202">
        <f>'1.1รวมยาทั้งหมด(1+2+3+4)'!G16+'5.vaccine'!G16</f>
        <v>0</v>
      </c>
      <c r="H16" s="202">
        <f>'1.1รวมยาทั้งหมด(1+2+3+4)'!H16+'5.vaccine'!H16</f>
        <v>0</v>
      </c>
      <c r="I16" s="202">
        <f>'1.1รวมยาทั้งหมด(1+2+3+4)'!I16+'5.vaccine'!I16</f>
        <v>0</v>
      </c>
      <c r="J16" s="202">
        <f>'1.1รวมยาทั้งหมด(1+2+3+4)'!J16+'5.vaccine'!J16</f>
        <v>0</v>
      </c>
      <c r="K16" s="202">
        <f>'1.1รวมยาทั้งหมด(1+2+3+4)'!K16+'5.vaccine'!K16</f>
        <v>0</v>
      </c>
      <c r="L16" s="202">
        <f>'1.1รวมยาทั้งหมด(1+2+3+4)'!L16+'5.vaccine'!L16</f>
        <v>0</v>
      </c>
      <c r="M16" s="202">
        <f>'1.1รวมยาทั้งหมด(1+2+3+4)'!M16+'5.vaccine'!M16</f>
        <v>0</v>
      </c>
      <c r="N16" s="202">
        <f>'1.1รวมยาทั้งหมด(1+2+3+4)'!N16+'5.vaccine'!N16</f>
        <v>0</v>
      </c>
      <c r="O16" s="215">
        <f t="shared" si="1"/>
        <v>22463.69</v>
      </c>
      <c r="P16" s="330">
        <f t="shared" si="0"/>
        <v>3.906499808732946E-2</v>
      </c>
    </row>
    <row r="17" spans="1:16" ht="18" customHeight="1" x14ac:dyDescent="0.2">
      <c r="A17" s="25">
        <v>13</v>
      </c>
      <c r="B17" s="28" t="s">
        <v>10</v>
      </c>
      <c r="C17" s="201">
        <f>'1.1รวมยาทั้งหมด(1+2+3+4)'!C17+'5.vaccine'!C17</f>
        <v>19440.080000000002</v>
      </c>
      <c r="D17" s="202">
        <f>'1.1รวมยาทั้งหมด(1+2+3+4)'!D17+'5.vaccine'!D17</f>
        <v>0</v>
      </c>
      <c r="E17" s="202">
        <f>'1.1รวมยาทั้งหมด(1+2+3+4)'!E17+'5.vaccine'!E17</f>
        <v>0</v>
      </c>
      <c r="F17" s="202">
        <f>'1.1รวมยาทั้งหมด(1+2+3+4)'!F17+'5.vaccine'!F17</f>
        <v>0</v>
      </c>
      <c r="G17" s="202">
        <f>'1.1รวมยาทั้งหมด(1+2+3+4)'!G17+'5.vaccine'!G17</f>
        <v>0</v>
      </c>
      <c r="H17" s="202">
        <f>'1.1รวมยาทั้งหมด(1+2+3+4)'!H17+'5.vaccine'!H17</f>
        <v>0</v>
      </c>
      <c r="I17" s="202">
        <f>'1.1รวมยาทั้งหมด(1+2+3+4)'!I17+'5.vaccine'!I17</f>
        <v>0</v>
      </c>
      <c r="J17" s="202">
        <f>'1.1รวมยาทั้งหมด(1+2+3+4)'!J17+'5.vaccine'!J17</f>
        <v>0</v>
      </c>
      <c r="K17" s="202">
        <f>'1.1รวมยาทั้งหมด(1+2+3+4)'!K17+'5.vaccine'!K17</f>
        <v>0</v>
      </c>
      <c r="L17" s="202">
        <f>'1.1รวมยาทั้งหมด(1+2+3+4)'!L17+'5.vaccine'!L17</f>
        <v>0</v>
      </c>
      <c r="M17" s="202">
        <f>'1.1รวมยาทั้งหมด(1+2+3+4)'!M17+'5.vaccine'!M17</f>
        <v>0</v>
      </c>
      <c r="N17" s="202">
        <f>'1.1รวมยาทั้งหมด(1+2+3+4)'!N17+'5.vaccine'!N17</f>
        <v>0</v>
      </c>
      <c r="O17" s="215">
        <f t="shared" si="1"/>
        <v>19440.080000000002</v>
      </c>
      <c r="P17" s="330">
        <f t="shared" si="0"/>
        <v>3.3806853994937242E-2</v>
      </c>
    </row>
    <row r="18" spans="1:16" ht="18" customHeight="1" x14ac:dyDescent="0.2">
      <c r="A18" s="25">
        <v>14</v>
      </c>
      <c r="B18" s="28" t="s">
        <v>11</v>
      </c>
      <c r="C18" s="201">
        <f>'1.1รวมยาทั้งหมด(1+2+3+4)'!C18+'5.vaccine'!C18</f>
        <v>20292.29</v>
      </c>
      <c r="D18" s="202">
        <f>'1.1รวมยาทั้งหมด(1+2+3+4)'!D18+'5.vaccine'!D18</f>
        <v>0</v>
      </c>
      <c r="E18" s="202">
        <f>'1.1รวมยาทั้งหมด(1+2+3+4)'!E18+'5.vaccine'!E18</f>
        <v>0</v>
      </c>
      <c r="F18" s="202">
        <f>'1.1รวมยาทั้งหมด(1+2+3+4)'!F18+'5.vaccine'!F18</f>
        <v>0</v>
      </c>
      <c r="G18" s="202">
        <f>'1.1รวมยาทั้งหมด(1+2+3+4)'!G18+'5.vaccine'!G18</f>
        <v>0</v>
      </c>
      <c r="H18" s="202">
        <f>'1.1รวมยาทั้งหมด(1+2+3+4)'!H18+'5.vaccine'!H18</f>
        <v>0</v>
      </c>
      <c r="I18" s="202">
        <f>'1.1รวมยาทั้งหมด(1+2+3+4)'!I18+'5.vaccine'!I18</f>
        <v>0</v>
      </c>
      <c r="J18" s="202">
        <f>'1.1รวมยาทั้งหมด(1+2+3+4)'!J18+'5.vaccine'!J18</f>
        <v>0</v>
      </c>
      <c r="K18" s="202">
        <f>'1.1รวมยาทั้งหมด(1+2+3+4)'!K18+'5.vaccine'!K18</f>
        <v>0</v>
      </c>
      <c r="L18" s="202">
        <f>'1.1รวมยาทั้งหมด(1+2+3+4)'!L18+'5.vaccine'!L18</f>
        <v>0</v>
      </c>
      <c r="M18" s="202">
        <f>'1.1รวมยาทั้งหมด(1+2+3+4)'!M18+'5.vaccine'!M18</f>
        <v>0</v>
      </c>
      <c r="N18" s="202">
        <f>'1.1รวมยาทั้งหมด(1+2+3+4)'!N18+'5.vaccine'!N18</f>
        <v>0</v>
      </c>
      <c r="O18" s="215">
        <f t="shared" si="1"/>
        <v>20292.29</v>
      </c>
      <c r="P18" s="330">
        <f t="shared" si="0"/>
        <v>3.5288871509424086E-2</v>
      </c>
    </row>
    <row r="19" spans="1:16" ht="18" customHeight="1" x14ac:dyDescent="0.2">
      <c r="A19" s="25">
        <v>15</v>
      </c>
      <c r="B19" s="28" t="s">
        <v>12</v>
      </c>
      <c r="C19" s="201">
        <f>'1.1รวมยาทั้งหมด(1+2+3+4)'!C19+'5.vaccine'!C19</f>
        <v>23927.89</v>
      </c>
      <c r="D19" s="202">
        <f>'1.1รวมยาทั้งหมด(1+2+3+4)'!D19+'5.vaccine'!D19</f>
        <v>0</v>
      </c>
      <c r="E19" s="202">
        <f>'1.1รวมยาทั้งหมด(1+2+3+4)'!E19+'5.vaccine'!E19</f>
        <v>0</v>
      </c>
      <c r="F19" s="202">
        <f>'1.1รวมยาทั้งหมด(1+2+3+4)'!F19+'5.vaccine'!F19</f>
        <v>0</v>
      </c>
      <c r="G19" s="202">
        <f>'1.1รวมยาทั้งหมด(1+2+3+4)'!G19+'5.vaccine'!G19</f>
        <v>0</v>
      </c>
      <c r="H19" s="202">
        <f>'1.1รวมยาทั้งหมด(1+2+3+4)'!H19+'5.vaccine'!H19</f>
        <v>0</v>
      </c>
      <c r="I19" s="202">
        <f>'1.1รวมยาทั้งหมด(1+2+3+4)'!I19+'5.vaccine'!I19</f>
        <v>0</v>
      </c>
      <c r="J19" s="202">
        <f>'1.1รวมยาทั้งหมด(1+2+3+4)'!J19+'5.vaccine'!J19</f>
        <v>0</v>
      </c>
      <c r="K19" s="202">
        <f>'1.1รวมยาทั้งหมด(1+2+3+4)'!K19+'5.vaccine'!K19</f>
        <v>0</v>
      </c>
      <c r="L19" s="202">
        <f>'1.1รวมยาทั้งหมด(1+2+3+4)'!L19+'5.vaccine'!L19</f>
        <v>0</v>
      </c>
      <c r="M19" s="202">
        <f>'1.1รวมยาทั้งหมด(1+2+3+4)'!M19+'5.vaccine'!M19</f>
        <v>0</v>
      </c>
      <c r="N19" s="202">
        <f>'1.1รวมยาทั้งหมด(1+2+3+4)'!N19+'5.vaccine'!N19</f>
        <v>0</v>
      </c>
      <c r="O19" s="215">
        <f t="shared" si="1"/>
        <v>23927.89</v>
      </c>
      <c r="P19" s="330">
        <f t="shared" si="0"/>
        <v>4.1611283679744052E-2</v>
      </c>
    </row>
    <row r="20" spans="1:16" ht="18" customHeight="1" x14ac:dyDescent="0.2">
      <c r="A20" s="25">
        <v>16</v>
      </c>
      <c r="B20" s="29" t="s">
        <v>13</v>
      </c>
      <c r="C20" s="201">
        <f>'1.1รวมยาทั้งหมด(1+2+3+4)'!C20+'5.vaccine'!C20</f>
        <v>18142.18</v>
      </c>
      <c r="D20" s="202">
        <f>'1.1รวมยาทั้งหมด(1+2+3+4)'!D20+'5.vaccine'!D20</f>
        <v>0</v>
      </c>
      <c r="E20" s="202">
        <f>'1.1รวมยาทั้งหมด(1+2+3+4)'!E20+'5.vaccine'!E20</f>
        <v>0</v>
      </c>
      <c r="F20" s="202">
        <f>'1.1รวมยาทั้งหมด(1+2+3+4)'!F20+'5.vaccine'!F20</f>
        <v>0</v>
      </c>
      <c r="G20" s="202">
        <f>'1.1รวมยาทั้งหมด(1+2+3+4)'!G20+'5.vaccine'!G20</f>
        <v>0</v>
      </c>
      <c r="H20" s="202">
        <f>'1.1รวมยาทั้งหมด(1+2+3+4)'!H20+'5.vaccine'!H20</f>
        <v>0</v>
      </c>
      <c r="I20" s="202">
        <f>'1.1รวมยาทั้งหมด(1+2+3+4)'!I20+'5.vaccine'!I20</f>
        <v>0</v>
      </c>
      <c r="J20" s="202">
        <f>'1.1รวมยาทั้งหมด(1+2+3+4)'!J20+'5.vaccine'!J20</f>
        <v>0</v>
      </c>
      <c r="K20" s="202">
        <f>'1.1รวมยาทั้งหมด(1+2+3+4)'!K20+'5.vaccine'!K20</f>
        <v>0</v>
      </c>
      <c r="L20" s="202">
        <f>'1.1รวมยาทั้งหมด(1+2+3+4)'!L20+'5.vaccine'!L20</f>
        <v>0</v>
      </c>
      <c r="M20" s="202">
        <f>'1.1รวมยาทั้งหมด(1+2+3+4)'!M20+'5.vaccine'!M20</f>
        <v>0</v>
      </c>
      <c r="N20" s="202">
        <f>'1.1รวมยาทั้งหมด(1+2+3+4)'!N20+'5.vaccine'!N20</f>
        <v>0</v>
      </c>
      <c r="O20" s="215">
        <f t="shared" si="1"/>
        <v>18142.18</v>
      </c>
      <c r="P20" s="330">
        <f t="shared" si="0"/>
        <v>3.1549768849195602E-2</v>
      </c>
    </row>
    <row r="21" spans="1:16" ht="18" customHeight="1" x14ac:dyDescent="0.2">
      <c r="A21" s="25">
        <v>17</v>
      </c>
      <c r="B21" s="28" t="s">
        <v>14</v>
      </c>
      <c r="C21" s="201">
        <f>'1.1รวมยาทั้งหมด(1+2+3+4)'!C21+'5.vaccine'!C21</f>
        <v>27445.690000000002</v>
      </c>
      <c r="D21" s="202">
        <f>'1.1รวมยาทั้งหมด(1+2+3+4)'!D21+'5.vaccine'!D21</f>
        <v>0</v>
      </c>
      <c r="E21" s="202">
        <f>'1.1รวมยาทั้งหมด(1+2+3+4)'!E21+'5.vaccine'!E21</f>
        <v>0</v>
      </c>
      <c r="F21" s="202">
        <f>'1.1รวมยาทั้งหมด(1+2+3+4)'!F21+'5.vaccine'!F21</f>
        <v>0</v>
      </c>
      <c r="G21" s="202">
        <f>'1.1รวมยาทั้งหมด(1+2+3+4)'!G21+'5.vaccine'!G21</f>
        <v>0</v>
      </c>
      <c r="H21" s="202">
        <f>'1.1รวมยาทั้งหมด(1+2+3+4)'!H21+'5.vaccine'!H21</f>
        <v>0</v>
      </c>
      <c r="I21" s="202">
        <f>'1.1รวมยาทั้งหมด(1+2+3+4)'!I21+'5.vaccine'!I21</f>
        <v>0</v>
      </c>
      <c r="J21" s="202">
        <f>'1.1รวมยาทั้งหมด(1+2+3+4)'!J21+'5.vaccine'!J21</f>
        <v>0</v>
      </c>
      <c r="K21" s="202">
        <f>'1.1รวมยาทั้งหมด(1+2+3+4)'!K21+'5.vaccine'!K21</f>
        <v>0</v>
      </c>
      <c r="L21" s="202">
        <f>'1.1รวมยาทั้งหมด(1+2+3+4)'!L21+'5.vaccine'!L21</f>
        <v>0</v>
      </c>
      <c r="M21" s="202">
        <f>'1.1รวมยาทั้งหมด(1+2+3+4)'!M21+'5.vaccine'!M21</f>
        <v>0</v>
      </c>
      <c r="N21" s="202">
        <f>'1.1รวมยาทั้งหมด(1+2+3+4)'!N21+'5.vaccine'!N21</f>
        <v>0</v>
      </c>
      <c r="O21" s="215">
        <f t="shared" si="1"/>
        <v>27445.690000000002</v>
      </c>
      <c r="P21" s="330">
        <f t="shared" si="0"/>
        <v>4.7728838287718421E-2</v>
      </c>
    </row>
    <row r="22" spans="1:16" ht="18" customHeight="1" x14ac:dyDescent="0.2">
      <c r="A22" s="25">
        <v>18</v>
      </c>
      <c r="B22" s="28" t="s">
        <v>15</v>
      </c>
      <c r="C22" s="201">
        <f>'1.1รวมยาทั้งหมด(1+2+3+4)'!C22+'5.vaccine'!C22</f>
        <v>16759.95</v>
      </c>
      <c r="D22" s="202">
        <f>'1.1รวมยาทั้งหมด(1+2+3+4)'!D22+'5.vaccine'!D22</f>
        <v>0</v>
      </c>
      <c r="E22" s="202">
        <f>'1.1รวมยาทั้งหมด(1+2+3+4)'!E22+'5.vaccine'!E22</f>
        <v>0</v>
      </c>
      <c r="F22" s="202">
        <f>'1.1รวมยาทั้งหมด(1+2+3+4)'!F22+'5.vaccine'!F22</f>
        <v>0</v>
      </c>
      <c r="G22" s="202">
        <f>'1.1รวมยาทั้งหมด(1+2+3+4)'!G22+'5.vaccine'!G22</f>
        <v>0</v>
      </c>
      <c r="H22" s="202">
        <f>'1.1รวมยาทั้งหมด(1+2+3+4)'!H22+'5.vaccine'!H22</f>
        <v>0</v>
      </c>
      <c r="I22" s="202">
        <f>'1.1รวมยาทั้งหมด(1+2+3+4)'!I22+'5.vaccine'!I22</f>
        <v>0</v>
      </c>
      <c r="J22" s="202">
        <f>'1.1รวมยาทั้งหมด(1+2+3+4)'!J22+'5.vaccine'!J22</f>
        <v>0</v>
      </c>
      <c r="K22" s="202">
        <f>'1.1รวมยาทั้งหมด(1+2+3+4)'!K22+'5.vaccine'!K22</f>
        <v>0</v>
      </c>
      <c r="L22" s="202">
        <f>'1.1รวมยาทั้งหมด(1+2+3+4)'!L22+'5.vaccine'!L22</f>
        <v>0</v>
      </c>
      <c r="M22" s="202">
        <f>'1.1รวมยาทั้งหมด(1+2+3+4)'!M22+'5.vaccine'!M22</f>
        <v>0</v>
      </c>
      <c r="N22" s="202">
        <f>'1.1รวมยาทั้งหมด(1+2+3+4)'!N22+'5.vaccine'!N22</f>
        <v>0</v>
      </c>
      <c r="O22" s="215">
        <f t="shared" si="1"/>
        <v>16759.95</v>
      </c>
      <c r="P22" s="330">
        <f t="shared" si="0"/>
        <v>2.9146031426436948E-2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3">
        <f t="shared" ref="C23:N23" si="2">SUM(C5:C22)</f>
        <v>575033.68999999994</v>
      </c>
      <c r="D23" s="214">
        <f t="shared" si="2"/>
        <v>0</v>
      </c>
      <c r="E23" s="214">
        <f t="shared" si="2"/>
        <v>0</v>
      </c>
      <c r="F23" s="214">
        <f t="shared" si="2"/>
        <v>0</v>
      </c>
      <c r="G23" s="214">
        <f t="shared" si="2"/>
        <v>0</v>
      </c>
      <c r="H23" s="214">
        <f t="shared" si="2"/>
        <v>0</v>
      </c>
      <c r="I23" s="214">
        <f t="shared" si="2"/>
        <v>0</v>
      </c>
      <c r="J23" s="214">
        <f t="shared" si="2"/>
        <v>0</v>
      </c>
      <c r="K23" s="214">
        <f t="shared" si="2"/>
        <v>0</v>
      </c>
      <c r="L23" s="214">
        <f t="shared" si="2"/>
        <v>0</v>
      </c>
      <c r="M23" s="214">
        <f t="shared" si="2"/>
        <v>0</v>
      </c>
      <c r="N23" s="214">
        <f t="shared" si="2"/>
        <v>0</v>
      </c>
      <c r="O23" s="318">
        <f t="shared" si="1"/>
        <v>575033.68999999994</v>
      </c>
      <c r="P23" s="331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1">
        <f>'1.1รวมยาทั้งหมด(1+2+3+4)'!C24+'5.vaccine'!C24</f>
        <v>26307.55</v>
      </c>
      <c r="D24" s="201">
        <f>'1.1รวมยาทั้งหมด(1+2+3+4)'!D24+'5.vaccine'!D24</f>
        <v>0</v>
      </c>
      <c r="E24" s="201">
        <f>'1.1รวมยาทั้งหมด(1+2+3+4)'!E24+'5.vaccine'!E24</f>
        <v>0</v>
      </c>
      <c r="F24" s="201">
        <f>'1.1รวมยาทั้งหมด(1+2+3+4)'!F24+'5.vaccine'!F24</f>
        <v>0</v>
      </c>
      <c r="G24" s="201">
        <f>'1.1รวมยาทั้งหมด(1+2+3+4)'!G24+'5.vaccine'!G24</f>
        <v>0</v>
      </c>
      <c r="H24" s="201">
        <f>'1.1รวมยาทั้งหมด(1+2+3+4)'!H24+'5.vaccine'!H24</f>
        <v>0</v>
      </c>
      <c r="I24" s="201">
        <f>'1.1รวมยาทั้งหมด(1+2+3+4)'!I24+'5.vaccine'!I24</f>
        <v>0</v>
      </c>
      <c r="J24" s="201">
        <f>'1.1รวมยาทั้งหมด(1+2+3+4)'!J24+'5.vaccine'!J24</f>
        <v>0</v>
      </c>
      <c r="K24" s="201">
        <f>'1.1รวมยาทั้งหมด(1+2+3+4)'!K24+'5.vaccine'!K24</f>
        <v>0</v>
      </c>
      <c r="L24" s="201">
        <f>'1.1รวมยาทั้งหมด(1+2+3+4)'!L24+'5.vaccine'!L24</f>
        <v>0</v>
      </c>
      <c r="M24" s="201">
        <f>'1.1รวมยาทั้งหมด(1+2+3+4)'!M24+'5.vaccine'!M24</f>
        <v>0</v>
      </c>
      <c r="N24" s="201">
        <f>'1.1รวมยาทั้งหมด(1+2+3+4)'!N24+'5.vaccine'!N24</f>
        <v>0</v>
      </c>
      <c r="O24" s="215">
        <f t="shared" si="1"/>
        <v>26307.55</v>
      </c>
      <c r="P24" s="330">
        <f t="shared" si="0"/>
        <v>4.5749580341979616E-2</v>
      </c>
    </row>
    <row r="25" spans="1:16" ht="18" customHeight="1" x14ac:dyDescent="0.2">
      <c r="A25" s="30">
        <v>20</v>
      </c>
      <c r="B25" s="28" t="s">
        <v>17</v>
      </c>
      <c r="C25" s="201">
        <f>'1.1รวมยาทั้งหมด(1+2+3+4)'!C25+'5.vaccine'!C25</f>
        <v>0</v>
      </c>
      <c r="D25" s="201">
        <f>'1.1รวมยาทั้งหมด(1+2+3+4)'!D25+'5.vaccine'!D25</f>
        <v>0</v>
      </c>
      <c r="E25" s="201">
        <f>'1.1รวมยาทั้งหมด(1+2+3+4)'!E25+'5.vaccine'!E25</f>
        <v>0</v>
      </c>
      <c r="F25" s="201">
        <f>'1.1รวมยาทั้งหมด(1+2+3+4)'!F25+'5.vaccine'!F25</f>
        <v>0</v>
      </c>
      <c r="G25" s="201">
        <f>'1.1รวมยาทั้งหมด(1+2+3+4)'!G25+'5.vaccine'!G25</f>
        <v>0</v>
      </c>
      <c r="H25" s="201">
        <f>'1.1รวมยาทั้งหมด(1+2+3+4)'!H25+'5.vaccine'!H25</f>
        <v>0</v>
      </c>
      <c r="I25" s="201">
        <f>'1.1รวมยาทั้งหมด(1+2+3+4)'!I25+'5.vaccine'!I25</f>
        <v>0</v>
      </c>
      <c r="J25" s="201">
        <f>'1.1รวมยาทั้งหมด(1+2+3+4)'!J25+'5.vaccine'!J25</f>
        <v>0</v>
      </c>
      <c r="K25" s="201">
        <f>'1.1รวมยาทั้งหมด(1+2+3+4)'!K25+'5.vaccine'!K25</f>
        <v>0</v>
      </c>
      <c r="L25" s="201">
        <f>'1.1รวมยาทั้งหมด(1+2+3+4)'!L25+'5.vaccine'!L25</f>
        <v>0</v>
      </c>
      <c r="M25" s="201">
        <f>'1.1รวมยาทั้งหมด(1+2+3+4)'!M25+'5.vaccine'!M25</f>
        <v>0</v>
      </c>
      <c r="N25" s="201">
        <f>'1.1รวมยาทั้งหมด(1+2+3+4)'!N25+'5.vaccine'!N25</f>
        <v>0</v>
      </c>
      <c r="O25" s="215">
        <f t="shared" si="1"/>
        <v>0</v>
      </c>
      <c r="P25" s="330">
        <f t="shared" si="0"/>
        <v>0</v>
      </c>
    </row>
    <row r="26" spans="1:16" s="48" customFormat="1" ht="18" customHeight="1" x14ac:dyDescent="0.2">
      <c r="A26" s="49" t="s">
        <v>70</v>
      </c>
      <c r="B26" s="50" t="s">
        <v>23</v>
      </c>
      <c r="C26" s="216">
        <f>C24+C25</f>
        <v>26307.55</v>
      </c>
      <c r="D26" s="217">
        <f t="shared" ref="D26:N26" si="3">D24+D25</f>
        <v>0</v>
      </c>
      <c r="E26" s="217">
        <f t="shared" si="3"/>
        <v>0</v>
      </c>
      <c r="F26" s="217">
        <f t="shared" si="3"/>
        <v>0</v>
      </c>
      <c r="G26" s="217">
        <f t="shared" si="3"/>
        <v>0</v>
      </c>
      <c r="H26" s="217">
        <f t="shared" si="3"/>
        <v>0</v>
      </c>
      <c r="I26" s="217">
        <f t="shared" si="3"/>
        <v>0</v>
      </c>
      <c r="J26" s="217">
        <f t="shared" si="3"/>
        <v>0</v>
      </c>
      <c r="K26" s="217">
        <f t="shared" si="3"/>
        <v>0</v>
      </c>
      <c r="L26" s="217">
        <f t="shared" si="3"/>
        <v>0</v>
      </c>
      <c r="M26" s="217">
        <f t="shared" si="3"/>
        <v>0</v>
      </c>
      <c r="N26" s="217">
        <f t="shared" si="3"/>
        <v>0</v>
      </c>
      <c r="O26" s="218">
        <f t="shared" si="1"/>
        <v>26307.55</v>
      </c>
      <c r="P26" s="332">
        <f t="shared" si="0"/>
        <v>4.5749580341979616E-2</v>
      </c>
    </row>
    <row r="27" spans="1:16" s="55" customFormat="1" ht="18" customHeight="1" x14ac:dyDescent="0.2">
      <c r="A27" s="203" t="s">
        <v>67</v>
      </c>
      <c r="B27" s="219" t="s">
        <v>25</v>
      </c>
      <c r="C27" s="220">
        <f>C23+C26</f>
        <v>601341.24</v>
      </c>
      <c r="D27" s="221">
        <f t="shared" ref="D27:N27" si="4">D23+D26</f>
        <v>0</v>
      </c>
      <c r="E27" s="221">
        <f t="shared" si="4"/>
        <v>0</v>
      </c>
      <c r="F27" s="221">
        <f t="shared" si="4"/>
        <v>0</v>
      </c>
      <c r="G27" s="221">
        <f t="shared" si="4"/>
        <v>0</v>
      </c>
      <c r="H27" s="221">
        <f t="shared" si="4"/>
        <v>0</v>
      </c>
      <c r="I27" s="221">
        <f t="shared" si="4"/>
        <v>0</v>
      </c>
      <c r="J27" s="221">
        <f t="shared" si="4"/>
        <v>0</v>
      </c>
      <c r="K27" s="221">
        <f t="shared" si="4"/>
        <v>0</v>
      </c>
      <c r="L27" s="221">
        <f t="shared" si="4"/>
        <v>0</v>
      </c>
      <c r="M27" s="221">
        <f t="shared" si="4"/>
        <v>0</v>
      </c>
      <c r="N27" s="221">
        <f t="shared" si="4"/>
        <v>0</v>
      </c>
      <c r="O27" s="222">
        <f t="shared" si="1"/>
        <v>601341.24</v>
      </c>
      <c r="P27" s="333">
        <f t="shared" si="0"/>
        <v>1.0457495803419796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62" t="s">
        <v>73</v>
      </c>
      <c r="H30" s="362"/>
      <c r="I30" s="362"/>
      <c r="J30" s="3"/>
      <c r="K30" s="3"/>
      <c r="L30" s="362" t="s">
        <v>49</v>
      </c>
      <c r="M30" s="362"/>
      <c r="N30" s="362"/>
    </row>
    <row r="31" spans="1:16" ht="18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8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2" sqref="B2"/>
    </sheetView>
  </sheetViews>
  <sheetFormatPr defaultRowHeight="17.25" customHeight="1" x14ac:dyDescent="0.45"/>
  <cols>
    <col min="1" max="1" width="6.625" style="62" customWidth="1"/>
    <col min="2" max="2" width="14.375" style="194" customWidth="1"/>
    <col min="3" max="14" width="8.5" style="61" customWidth="1"/>
    <col min="15" max="15" width="9.375" style="167" customWidth="1"/>
    <col min="16" max="16" width="11.625" style="322" customWidth="1"/>
    <col min="17" max="16384" width="9" style="61"/>
  </cols>
  <sheetData>
    <row r="1" spans="1:17" s="145" customFormat="1" ht="21" customHeight="1" x14ac:dyDescent="0.2">
      <c r="A1" s="139"/>
      <c r="B1" s="140"/>
      <c r="C1" s="162"/>
      <c r="D1" s="140" t="s">
        <v>44</v>
      </c>
      <c r="E1" s="162"/>
      <c r="F1" s="162"/>
      <c r="G1" s="162"/>
      <c r="H1" s="162"/>
      <c r="K1" s="140" t="str">
        <f>สรุปยอด!C3</f>
        <v xml:space="preserve"> ปีงบประมาณ   2562</v>
      </c>
      <c r="L1" s="162"/>
      <c r="M1" s="162"/>
      <c r="N1" s="162"/>
      <c r="O1" s="162"/>
      <c r="P1" s="321"/>
      <c r="Q1" s="144"/>
    </row>
    <row r="2" spans="1:17" s="145" customFormat="1" ht="21" customHeight="1" x14ac:dyDescent="0.2">
      <c r="A2" s="139"/>
      <c r="B2" s="140"/>
      <c r="C2" s="140" t="str">
        <f>'[1]1.1.ยา(ทั่วไป)'!C2</f>
        <v>จาก ฝ่ายเภสัชกรรมชุมชน  โรงพยาบาลกุมภวาปี</v>
      </c>
      <c r="D2" s="162"/>
      <c r="F2" s="162"/>
      <c r="G2" s="162"/>
      <c r="I2" s="162"/>
      <c r="J2" s="162"/>
      <c r="K2" s="162"/>
      <c r="M2" s="163"/>
      <c r="N2" s="164" t="str">
        <f>สรุปยอด!D4</f>
        <v xml:space="preserve">รายงานข้อมูลณ วันที่ 28/10/61 </v>
      </c>
      <c r="O2" s="165"/>
      <c r="P2" s="321"/>
      <c r="Q2" s="144"/>
    </row>
    <row r="3" spans="1:17" s="207" customFormat="1" ht="5.25" customHeight="1" x14ac:dyDescent="0.45">
      <c r="A3" s="167"/>
      <c r="B3" s="223"/>
      <c r="O3" s="167"/>
      <c r="P3" s="326"/>
    </row>
    <row r="4" spans="1:17" s="207" customFormat="1" ht="43.5" customHeight="1" x14ac:dyDescent="0.45">
      <c r="A4" s="200" t="s">
        <v>0</v>
      </c>
      <c r="B4" s="224" t="s">
        <v>1</v>
      </c>
      <c r="C4" s="169" t="s">
        <v>27</v>
      </c>
      <c r="D4" s="169" t="s">
        <v>28</v>
      </c>
      <c r="E4" s="169" t="s">
        <v>29</v>
      </c>
      <c r="F4" s="169" t="s">
        <v>30</v>
      </c>
      <c r="G4" s="169" t="s">
        <v>31</v>
      </c>
      <c r="H4" s="169" t="s">
        <v>32</v>
      </c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69" t="s">
        <v>39</v>
      </c>
      <c r="P4" s="327" t="s">
        <v>40</v>
      </c>
    </row>
    <row r="5" spans="1:17" ht="17.25" customHeight="1" x14ac:dyDescent="0.45">
      <c r="A5" s="25">
        <v>1</v>
      </c>
      <c r="B5" s="26" t="s">
        <v>18</v>
      </c>
      <c r="C5" s="184">
        <f>'1.1รวมยาทั้งหมด(1+2+3+4)'!C5+'2.รวมวชย ทุกประเภท'!C5</f>
        <v>67444.55</v>
      </c>
      <c r="D5" s="184">
        <f>'1.1รวมยาทั้งหมด(1+2+3+4)'!D5+'2.รวมวชย ทุกประเภท'!D5</f>
        <v>0</v>
      </c>
      <c r="E5" s="184">
        <f>'1.1รวมยาทั้งหมด(1+2+3+4)'!E5+'2.รวมวชย ทุกประเภท'!E5</f>
        <v>0</v>
      </c>
      <c r="F5" s="184">
        <f>'1.1รวมยาทั้งหมด(1+2+3+4)'!F5+'2.รวมวชย ทุกประเภท'!F5</f>
        <v>0</v>
      </c>
      <c r="G5" s="184">
        <f>'1.1รวมยาทั้งหมด(1+2+3+4)'!G5+'2.รวมวชย ทุกประเภท'!G5</f>
        <v>0</v>
      </c>
      <c r="H5" s="184">
        <f>'1.1รวมยาทั้งหมด(1+2+3+4)'!H5+'2.รวมวชย ทุกประเภท'!H5</f>
        <v>0</v>
      </c>
      <c r="I5" s="184">
        <f>'1.1รวมยาทั้งหมด(1+2+3+4)'!I5+'2.รวมวชย ทุกประเภท'!I5</f>
        <v>0</v>
      </c>
      <c r="J5" s="184">
        <f>'1.1รวมยาทั้งหมด(1+2+3+4)'!J5+'2.รวมวชย ทุกประเภท'!J5</f>
        <v>0</v>
      </c>
      <c r="K5" s="184">
        <f>'1.1รวมยาทั้งหมด(1+2+3+4)'!K5+'2.รวมวชย ทุกประเภท'!K5</f>
        <v>0</v>
      </c>
      <c r="L5" s="184">
        <f>'1.1รวมยาทั้งหมด(1+2+3+4)'!L5+'2.รวมวชย ทุกประเภท'!L5</f>
        <v>0</v>
      </c>
      <c r="M5" s="184">
        <f>'1.1รวมยาทั้งหมด(1+2+3+4)'!M5+'2.รวมวชย ทุกประเภท'!M5</f>
        <v>0</v>
      </c>
      <c r="N5" s="184">
        <f>'1.1รวมยาทั้งหมด(1+2+3+4)'!N5+'2.รวมวชย ทุกประเภท'!N5</f>
        <v>0</v>
      </c>
      <c r="O5" s="225">
        <f>SUM(C5:N5)</f>
        <v>67444.55</v>
      </c>
      <c r="P5" s="319">
        <f t="shared" ref="P5:P27" si="0">O5/$O$23</f>
        <v>0.20991943733434246</v>
      </c>
    </row>
    <row r="6" spans="1:17" ht="17.25" customHeight="1" x14ac:dyDescent="0.45">
      <c r="A6" s="25">
        <v>2</v>
      </c>
      <c r="B6" s="26" t="s">
        <v>19</v>
      </c>
      <c r="C6" s="184">
        <f>'1.1รวมยาทั้งหมด(1+2+3+4)'!C6+'2.รวมวชย ทุกประเภท'!C6</f>
        <v>20772.800000000003</v>
      </c>
      <c r="D6" s="184">
        <f>'1.1รวมยาทั้งหมด(1+2+3+4)'!D6+'2.รวมวชย ทุกประเภท'!D6</f>
        <v>0</v>
      </c>
      <c r="E6" s="184">
        <f>'1.1รวมยาทั้งหมด(1+2+3+4)'!E6+'2.รวมวชย ทุกประเภท'!E6</f>
        <v>0</v>
      </c>
      <c r="F6" s="184">
        <f>'1.1รวมยาทั้งหมด(1+2+3+4)'!F6+'2.รวมวชย ทุกประเภท'!F6</f>
        <v>0</v>
      </c>
      <c r="G6" s="184">
        <f>'1.1รวมยาทั้งหมด(1+2+3+4)'!G6+'2.รวมวชย ทุกประเภท'!G6</f>
        <v>0</v>
      </c>
      <c r="H6" s="184">
        <f>'1.1รวมยาทั้งหมด(1+2+3+4)'!H6+'2.รวมวชย ทุกประเภท'!H6</f>
        <v>0</v>
      </c>
      <c r="I6" s="184">
        <f>'1.1รวมยาทั้งหมด(1+2+3+4)'!I6+'2.รวมวชย ทุกประเภท'!I6</f>
        <v>0</v>
      </c>
      <c r="J6" s="184">
        <f>'1.1รวมยาทั้งหมด(1+2+3+4)'!J6+'2.รวมวชย ทุกประเภท'!J6</f>
        <v>0</v>
      </c>
      <c r="K6" s="184">
        <f>'1.1รวมยาทั้งหมด(1+2+3+4)'!K6+'2.รวมวชย ทุกประเภท'!K6</f>
        <v>0</v>
      </c>
      <c r="L6" s="184">
        <f>'1.1รวมยาทั้งหมด(1+2+3+4)'!L6+'2.รวมวชย ทุกประเภท'!L6</f>
        <v>0</v>
      </c>
      <c r="M6" s="184">
        <f>'1.1รวมยาทั้งหมด(1+2+3+4)'!M6+'2.รวมวชย ทุกประเภท'!M6</f>
        <v>0</v>
      </c>
      <c r="N6" s="184">
        <f>'1.1รวมยาทั้งหมด(1+2+3+4)'!N6+'2.รวมวชย ทุกประเภท'!N6</f>
        <v>0</v>
      </c>
      <c r="O6" s="225">
        <f t="shared" ref="O6:O27" si="1">SUM(C6:N6)</f>
        <v>20772.800000000003</v>
      </c>
      <c r="P6" s="319">
        <f t="shared" si="0"/>
        <v>6.4654808844581649E-2</v>
      </c>
    </row>
    <row r="7" spans="1:17" ht="17.25" customHeight="1" x14ac:dyDescent="0.45">
      <c r="A7" s="25">
        <v>3</v>
      </c>
      <c r="B7" s="26" t="s">
        <v>20</v>
      </c>
      <c r="C7" s="184">
        <f>'1.1รวมยาทั้งหมด(1+2+3+4)'!C7+'2.รวมวชย ทุกประเภท'!C7</f>
        <v>2484.5</v>
      </c>
      <c r="D7" s="184">
        <f>'1.1รวมยาทั้งหมด(1+2+3+4)'!D7+'2.รวมวชย ทุกประเภท'!D7</f>
        <v>0</v>
      </c>
      <c r="E7" s="184">
        <f>'1.1รวมยาทั้งหมด(1+2+3+4)'!E7+'2.รวมวชย ทุกประเภท'!E7</f>
        <v>0</v>
      </c>
      <c r="F7" s="184">
        <f>'1.1รวมยาทั้งหมด(1+2+3+4)'!F7+'2.รวมวชย ทุกประเภท'!F7</f>
        <v>0</v>
      </c>
      <c r="G7" s="184">
        <f>'1.1รวมยาทั้งหมด(1+2+3+4)'!G7+'2.รวมวชย ทุกประเภท'!G7</f>
        <v>0</v>
      </c>
      <c r="H7" s="184">
        <f>'1.1รวมยาทั้งหมด(1+2+3+4)'!H7+'2.รวมวชย ทุกประเภท'!H7</f>
        <v>0</v>
      </c>
      <c r="I7" s="184">
        <f>'1.1รวมยาทั้งหมด(1+2+3+4)'!I7+'2.รวมวชย ทุกประเภท'!I7</f>
        <v>0</v>
      </c>
      <c r="J7" s="184">
        <f>'1.1รวมยาทั้งหมด(1+2+3+4)'!J7+'2.รวมวชย ทุกประเภท'!J7</f>
        <v>0</v>
      </c>
      <c r="K7" s="184">
        <f>'1.1รวมยาทั้งหมด(1+2+3+4)'!K7+'2.รวมวชย ทุกประเภท'!K7</f>
        <v>0</v>
      </c>
      <c r="L7" s="184">
        <f>'1.1รวมยาทั้งหมด(1+2+3+4)'!L7+'2.รวมวชย ทุกประเภท'!L7</f>
        <v>0</v>
      </c>
      <c r="M7" s="184">
        <f>'1.1รวมยาทั้งหมด(1+2+3+4)'!M7+'2.รวมวชย ทุกประเภท'!M7</f>
        <v>0</v>
      </c>
      <c r="N7" s="184">
        <f>'1.1รวมยาทั้งหมด(1+2+3+4)'!N7+'2.รวมวชย ทุกประเภท'!N7</f>
        <v>0</v>
      </c>
      <c r="O7" s="225">
        <f t="shared" si="1"/>
        <v>2484.5</v>
      </c>
      <c r="P7" s="319">
        <f t="shared" si="0"/>
        <v>7.7329427219423041E-3</v>
      </c>
    </row>
    <row r="8" spans="1:17" ht="17.25" customHeight="1" x14ac:dyDescent="0.45">
      <c r="A8" s="25">
        <v>4</v>
      </c>
      <c r="B8" s="26" t="s">
        <v>21</v>
      </c>
      <c r="C8" s="184">
        <f>'1.1รวมยาทั้งหมด(1+2+3+4)'!C8+'2.รวมวชย ทุกประเภท'!C8</f>
        <v>23141.040000000001</v>
      </c>
      <c r="D8" s="184">
        <f>'1.1รวมยาทั้งหมด(1+2+3+4)'!D8+'2.รวมวชย ทุกประเภท'!D8</f>
        <v>0</v>
      </c>
      <c r="E8" s="184">
        <f>'1.1รวมยาทั้งหมด(1+2+3+4)'!E8+'2.รวมวชย ทุกประเภท'!E8</f>
        <v>0</v>
      </c>
      <c r="F8" s="184">
        <f>'1.1รวมยาทั้งหมด(1+2+3+4)'!F8+'2.รวมวชย ทุกประเภท'!F8</f>
        <v>0</v>
      </c>
      <c r="G8" s="184">
        <f>'1.1รวมยาทั้งหมด(1+2+3+4)'!G8+'2.รวมวชย ทุกประเภท'!G8</f>
        <v>0</v>
      </c>
      <c r="H8" s="184">
        <f>'1.1รวมยาทั้งหมด(1+2+3+4)'!H8+'2.รวมวชย ทุกประเภท'!H8</f>
        <v>0</v>
      </c>
      <c r="I8" s="184">
        <f>'1.1รวมยาทั้งหมด(1+2+3+4)'!I8+'2.รวมวชย ทุกประเภท'!I8</f>
        <v>0</v>
      </c>
      <c r="J8" s="184">
        <f>'1.1รวมยาทั้งหมด(1+2+3+4)'!J8+'2.รวมวชย ทุกประเภท'!J8</f>
        <v>0</v>
      </c>
      <c r="K8" s="184">
        <f>'1.1รวมยาทั้งหมด(1+2+3+4)'!K8+'2.รวมวชย ทุกประเภท'!K8</f>
        <v>0</v>
      </c>
      <c r="L8" s="184">
        <f>'1.1รวมยาทั้งหมด(1+2+3+4)'!L8+'2.รวมวชย ทุกประเภท'!L8</f>
        <v>0</v>
      </c>
      <c r="M8" s="184">
        <f>'1.1รวมยาทั้งหมด(1+2+3+4)'!M8+'2.รวมวชย ทุกประเภท'!M8</f>
        <v>0</v>
      </c>
      <c r="N8" s="184">
        <f>'1.1รวมยาทั้งหมด(1+2+3+4)'!N8+'2.รวมวชย ทุกประเภท'!N8</f>
        <v>0</v>
      </c>
      <c r="O8" s="225">
        <f t="shared" si="1"/>
        <v>23141.040000000001</v>
      </c>
      <c r="P8" s="319">
        <f t="shared" si="0"/>
        <v>7.2025895289263731E-2</v>
      </c>
    </row>
    <row r="9" spans="1:17" ht="17.25" customHeight="1" x14ac:dyDescent="0.45">
      <c r="A9" s="25">
        <v>5</v>
      </c>
      <c r="B9" s="26" t="s">
        <v>2</v>
      </c>
      <c r="C9" s="184">
        <f>'1.1รวมยาทั้งหมด(1+2+3+4)'!C9+'2.รวมวชย ทุกประเภท'!C9</f>
        <v>11513.599999999999</v>
      </c>
      <c r="D9" s="184">
        <f>'1.1รวมยาทั้งหมด(1+2+3+4)'!D9+'2.รวมวชย ทุกประเภท'!D9</f>
        <v>0</v>
      </c>
      <c r="E9" s="184">
        <f>'1.1รวมยาทั้งหมด(1+2+3+4)'!E9+'2.รวมวชย ทุกประเภท'!E9</f>
        <v>0</v>
      </c>
      <c r="F9" s="184">
        <f>'1.1รวมยาทั้งหมด(1+2+3+4)'!F9+'2.รวมวชย ทุกประเภท'!F9</f>
        <v>0</v>
      </c>
      <c r="G9" s="184">
        <f>'1.1รวมยาทั้งหมด(1+2+3+4)'!G9+'2.รวมวชย ทุกประเภท'!G9</f>
        <v>0</v>
      </c>
      <c r="H9" s="184">
        <f>'1.1รวมยาทั้งหมด(1+2+3+4)'!H9+'2.รวมวชย ทุกประเภท'!H9</f>
        <v>0</v>
      </c>
      <c r="I9" s="184">
        <f>'1.1รวมยาทั้งหมด(1+2+3+4)'!I9+'2.รวมวชย ทุกประเภท'!I9</f>
        <v>0</v>
      </c>
      <c r="J9" s="184">
        <f>'1.1รวมยาทั้งหมด(1+2+3+4)'!J9+'2.รวมวชย ทุกประเภท'!J9</f>
        <v>0</v>
      </c>
      <c r="K9" s="184">
        <f>'1.1รวมยาทั้งหมด(1+2+3+4)'!K9+'2.รวมวชย ทุกประเภท'!K9</f>
        <v>0</v>
      </c>
      <c r="L9" s="184">
        <f>'1.1รวมยาทั้งหมด(1+2+3+4)'!L9+'2.รวมวชย ทุกประเภท'!L9</f>
        <v>0</v>
      </c>
      <c r="M9" s="184">
        <f>'1.1รวมยาทั้งหมด(1+2+3+4)'!M9+'2.รวมวชย ทุกประเภท'!M9</f>
        <v>0</v>
      </c>
      <c r="N9" s="184">
        <f>'1.1รวมยาทั้งหมด(1+2+3+4)'!N9+'2.รวมวชย ทุกประเภท'!N9</f>
        <v>0</v>
      </c>
      <c r="O9" s="225">
        <f t="shared" si="1"/>
        <v>11513.599999999999</v>
      </c>
      <c r="P9" s="319">
        <f t="shared" si="0"/>
        <v>3.5835785600062349E-2</v>
      </c>
    </row>
    <row r="10" spans="1:17" ht="17.25" customHeight="1" x14ac:dyDescent="0.45">
      <c r="A10" s="25">
        <v>6</v>
      </c>
      <c r="B10" s="26" t="s">
        <v>3</v>
      </c>
      <c r="C10" s="184">
        <f>'1.1รวมยาทั้งหมด(1+2+3+4)'!C10+'2.รวมวชย ทุกประเภท'!C10</f>
        <v>17219.11</v>
      </c>
      <c r="D10" s="184">
        <f>'1.1รวมยาทั้งหมด(1+2+3+4)'!D10+'2.รวมวชย ทุกประเภท'!D10</f>
        <v>0</v>
      </c>
      <c r="E10" s="184">
        <f>'1.1รวมยาทั้งหมด(1+2+3+4)'!E10+'2.รวมวชย ทุกประเภท'!E10</f>
        <v>0</v>
      </c>
      <c r="F10" s="184">
        <f>'1.1รวมยาทั้งหมด(1+2+3+4)'!F10+'2.รวมวชย ทุกประเภท'!F10</f>
        <v>0</v>
      </c>
      <c r="G10" s="184">
        <f>'1.1รวมยาทั้งหมด(1+2+3+4)'!G10+'2.รวมวชย ทุกประเภท'!G10</f>
        <v>0</v>
      </c>
      <c r="H10" s="184">
        <f>'1.1รวมยาทั้งหมด(1+2+3+4)'!H10+'2.รวมวชย ทุกประเภท'!H10</f>
        <v>0</v>
      </c>
      <c r="I10" s="184">
        <f>'1.1รวมยาทั้งหมด(1+2+3+4)'!I10+'2.รวมวชย ทุกประเภท'!I10</f>
        <v>0</v>
      </c>
      <c r="J10" s="184">
        <f>'1.1รวมยาทั้งหมด(1+2+3+4)'!J10+'2.รวมวชย ทุกประเภท'!J10</f>
        <v>0</v>
      </c>
      <c r="K10" s="184">
        <f>'1.1รวมยาทั้งหมด(1+2+3+4)'!K10+'2.รวมวชย ทุกประเภท'!K10</f>
        <v>0</v>
      </c>
      <c r="L10" s="184">
        <f>'1.1รวมยาทั้งหมด(1+2+3+4)'!L10+'2.รวมวชย ทุกประเภท'!L10</f>
        <v>0</v>
      </c>
      <c r="M10" s="184">
        <f>'1.1รวมยาทั้งหมด(1+2+3+4)'!M10+'2.รวมวชย ทุกประเภท'!M10</f>
        <v>0</v>
      </c>
      <c r="N10" s="184">
        <f>'1.1รวมยาทั้งหมด(1+2+3+4)'!N10+'2.รวมวชย ทุกประเภท'!N10</f>
        <v>0</v>
      </c>
      <c r="O10" s="225">
        <f t="shared" si="1"/>
        <v>17219.11</v>
      </c>
      <c r="P10" s="319">
        <f t="shared" si="0"/>
        <v>5.3594039586566292E-2</v>
      </c>
    </row>
    <row r="11" spans="1:17" ht="17.25" customHeight="1" x14ac:dyDescent="0.45">
      <c r="A11" s="25">
        <v>7</v>
      </c>
      <c r="B11" s="26" t="s">
        <v>4</v>
      </c>
      <c r="C11" s="184">
        <f>'1.1รวมยาทั้งหมด(1+2+3+4)'!C11+'2.รวมวชย ทุกประเภท'!C11</f>
        <v>9056</v>
      </c>
      <c r="D11" s="184">
        <f>'1.1รวมยาทั้งหมด(1+2+3+4)'!D11+'2.รวมวชย ทุกประเภท'!D11</f>
        <v>0</v>
      </c>
      <c r="E11" s="184">
        <f>'1.1รวมยาทั้งหมด(1+2+3+4)'!E11+'2.รวมวชย ทุกประเภท'!E11</f>
        <v>0</v>
      </c>
      <c r="F11" s="184">
        <f>'1.1รวมยาทั้งหมด(1+2+3+4)'!F11+'2.รวมวชย ทุกประเภท'!F11</f>
        <v>0</v>
      </c>
      <c r="G11" s="184">
        <f>'1.1รวมยาทั้งหมด(1+2+3+4)'!G11+'2.รวมวชย ทุกประเภท'!G11</f>
        <v>0</v>
      </c>
      <c r="H11" s="184">
        <f>'1.1รวมยาทั้งหมด(1+2+3+4)'!H11+'2.รวมวชย ทุกประเภท'!H11</f>
        <v>0</v>
      </c>
      <c r="I11" s="184">
        <f>'1.1รวมยาทั้งหมด(1+2+3+4)'!I11+'2.รวมวชย ทุกประเภท'!I11</f>
        <v>0</v>
      </c>
      <c r="J11" s="184">
        <f>'1.1รวมยาทั้งหมด(1+2+3+4)'!J11+'2.รวมวชย ทุกประเภท'!J11</f>
        <v>0</v>
      </c>
      <c r="K11" s="184">
        <f>'1.1รวมยาทั้งหมด(1+2+3+4)'!K11+'2.รวมวชย ทุกประเภท'!K11</f>
        <v>0</v>
      </c>
      <c r="L11" s="184">
        <f>'1.1รวมยาทั้งหมด(1+2+3+4)'!L11+'2.รวมวชย ทุกประเภท'!L11</f>
        <v>0</v>
      </c>
      <c r="M11" s="184">
        <f>'1.1รวมยาทั้งหมด(1+2+3+4)'!M11+'2.รวมวชย ทุกประเภท'!M11</f>
        <v>0</v>
      </c>
      <c r="N11" s="184">
        <f>'1.1รวมยาทั้งหมด(1+2+3+4)'!N11+'2.รวมวชย ทุกประเภท'!N11</f>
        <v>0</v>
      </c>
      <c r="O11" s="225">
        <f t="shared" si="1"/>
        <v>9056</v>
      </c>
      <c r="P11" s="319">
        <f t="shared" si="0"/>
        <v>2.8186568440293623E-2</v>
      </c>
    </row>
    <row r="12" spans="1:17" ht="17.25" customHeight="1" x14ac:dyDescent="0.45">
      <c r="A12" s="25">
        <v>8</v>
      </c>
      <c r="B12" s="26" t="s">
        <v>5</v>
      </c>
      <c r="C12" s="184">
        <f>'1.1รวมยาทั้งหมด(1+2+3+4)'!C12+'2.รวมวชย ทุกประเภท'!C12</f>
        <v>14035</v>
      </c>
      <c r="D12" s="184">
        <f>'1.1รวมยาทั้งหมด(1+2+3+4)'!D12+'2.รวมวชย ทุกประเภท'!D12</f>
        <v>0</v>
      </c>
      <c r="E12" s="184">
        <f>'1.1รวมยาทั้งหมด(1+2+3+4)'!E12+'2.รวมวชย ทุกประเภท'!E12</f>
        <v>0</v>
      </c>
      <c r="F12" s="184">
        <f>'1.1รวมยาทั้งหมด(1+2+3+4)'!F12+'2.รวมวชย ทุกประเภท'!F12</f>
        <v>0</v>
      </c>
      <c r="G12" s="184">
        <f>'1.1รวมยาทั้งหมด(1+2+3+4)'!G12+'2.รวมวชย ทุกประเภท'!G12</f>
        <v>0</v>
      </c>
      <c r="H12" s="184">
        <f>'1.1รวมยาทั้งหมด(1+2+3+4)'!H12+'2.รวมวชย ทุกประเภท'!H12</f>
        <v>0</v>
      </c>
      <c r="I12" s="184">
        <f>'1.1รวมยาทั้งหมด(1+2+3+4)'!I12+'2.รวมวชย ทุกประเภท'!I12</f>
        <v>0</v>
      </c>
      <c r="J12" s="184">
        <f>'1.1รวมยาทั้งหมด(1+2+3+4)'!J12+'2.รวมวชย ทุกประเภท'!J12</f>
        <v>0</v>
      </c>
      <c r="K12" s="184">
        <f>'1.1รวมยาทั้งหมด(1+2+3+4)'!K12+'2.รวมวชย ทุกประเภท'!K12</f>
        <v>0</v>
      </c>
      <c r="L12" s="184">
        <f>'1.1รวมยาทั้งหมด(1+2+3+4)'!L12+'2.รวมวชย ทุกประเภท'!L12</f>
        <v>0</v>
      </c>
      <c r="M12" s="184">
        <f>'1.1รวมยาทั้งหมด(1+2+3+4)'!M12+'2.รวมวชย ทุกประเภท'!M12</f>
        <v>0</v>
      </c>
      <c r="N12" s="184">
        <f>'1.1รวมยาทั้งหมด(1+2+3+4)'!N12+'2.รวมวชย ทุกประเภท'!N12</f>
        <v>0</v>
      </c>
      <c r="O12" s="225">
        <f t="shared" si="1"/>
        <v>14035</v>
      </c>
      <c r="P12" s="319">
        <f t="shared" si="0"/>
        <v>4.3683578628480678E-2</v>
      </c>
    </row>
    <row r="13" spans="1:17" ht="17.25" customHeight="1" x14ac:dyDescent="0.45">
      <c r="A13" s="25">
        <v>9</v>
      </c>
      <c r="B13" s="26" t="s">
        <v>6</v>
      </c>
      <c r="C13" s="184">
        <f>'1.1รวมยาทั้งหมด(1+2+3+4)'!C13+'2.รวมวชย ทุกประเภท'!C13</f>
        <v>18115.809999999998</v>
      </c>
      <c r="D13" s="184">
        <f>'1.1รวมยาทั้งหมด(1+2+3+4)'!D13+'2.รวมวชย ทุกประเภท'!D13</f>
        <v>0</v>
      </c>
      <c r="E13" s="184">
        <f>'1.1รวมยาทั้งหมด(1+2+3+4)'!E13+'2.รวมวชย ทุกประเภท'!E13</f>
        <v>0</v>
      </c>
      <c r="F13" s="184">
        <f>'1.1รวมยาทั้งหมด(1+2+3+4)'!F13+'2.รวมวชย ทุกประเภท'!F13</f>
        <v>0</v>
      </c>
      <c r="G13" s="184">
        <f>'1.1รวมยาทั้งหมด(1+2+3+4)'!G13+'2.รวมวชย ทุกประเภท'!G13</f>
        <v>0</v>
      </c>
      <c r="H13" s="184">
        <f>'1.1รวมยาทั้งหมด(1+2+3+4)'!H13+'2.รวมวชย ทุกประเภท'!H13</f>
        <v>0</v>
      </c>
      <c r="I13" s="184">
        <f>'1.1รวมยาทั้งหมด(1+2+3+4)'!I13+'2.รวมวชย ทุกประเภท'!I13</f>
        <v>0</v>
      </c>
      <c r="J13" s="184">
        <f>'1.1รวมยาทั้งหมด(1+2+3+4)'!J13+'2.รวมวชย ทุกประเภท'!J13</f>
        <v>0</v>
      </c>
      <c r="K13" s="184">
        <f>'1.1รวมยาทั้งหมด(1+2+3+4)'!K13+'2.รวมวชย ทุกประเภท'!K13</f>
        <v>0</v>
      </c>
      <c r="L13" s="184">
        <f>'1.1รวมยาทั้งหมด(1+2+3+4)'!L13+'2.รวมวชย ทุกประเภท'!L13</f>
        <v>0</v>
      </c>
      <c r="M13" s="184">
        <f>'1.1รวมยาทั้งหมด(1+2+3+4)'!M13+'2.รวมวชย ทุกประเภท'!M13</f>
        <v>0</v>
      </c>
      <c r="N13" s="184">
        <f>'1.1รวมยาทั้งหมด(1+2+3+4)'!N13+'2.รวมวชย ทุกประเภท'!N13</f>
        <v>0</v>
      </c>
      <c r="O13" s="225">
        <f t="shared" si="1"/>
        <v>18115.809999999998</v>
      </c>
      <c r="P13" s="319">
        <f t="shared" si="0"/>
        <v>5.6384995408166473E-2</v>
      </c>
    </row>
    <row r="14" spans="1:17" ht="17.25" customHeight="1" x14ac:dyDescent="0.45">
      <c r="A14" s="25">
        <v>10</v>
      </c>
      <c r="B14" s="26" t="s">
        <v>7</v>
      </c>
      <c r="C14" s="184">
        <f>'1.1รวมยาทั้งหมด(1+2+3+4)'!C14+'2.รวมวชย ทุกประเภท'!C14</f>
        <v>17633.059999999998</v>
      </c>
      <c r="D14" s="184">
        <f>'1.1รวมยาทั้งหมด(1+2+3+4)'!D14+'2.รวมวชย ทุกประเภท'!D14</f>
        <v>0</v>
      </c>
      <c r="E14" s="184">
        <f>'1.1รวมยาทั้งหมด(1+2+3+4)'!E14+'2.รวมวชย ทุกประเภท'!E14</f>
        <v>0</v>
      </c>
      <c r="F14" s="184">
        <f>'1.1รวมยาทั้งหมด(1+2+3+4)'!F14+'2.รวมวชย ทุกประเภท'!F14</f>
        <v>0</v>
      </c>
      <c r="G14" s="184">
        <f>'1.1รวมยาทั้งหมด(1+2+3+4)'!G14+'2.รวมวชย ทุกประเภท'!G14</f>
        <v>0</v>
      </c>
      <c r="H14" s="184">
        <f>'1.1รวมยาทั้งหมด(1+2+3+4)'!H14+'2.รวมวชย ทุกประเภท'!H14</f>
        <v>0</v>
      </c>
      <c r="I14" s="184">
        <f>'1.1รวมยาทั้งหมด(1+2+3+4)'!I14+'2.รวมวชย ทุกประเภท'!I14</f>
        <v>0</v>
      </c>
      <c r="J14" s="184">
        <f>'1.1รวมยาทั้งหมด(1+2+3+4)'!J14+'2.รวมวชย ทุกประเภท'!J14</f>
        <v>0</v>
      </c>
      <c r="K14" s="184">
        <f>'1.1รวมยาทั้งหมด(1+2+3+4)'!K14+'2.รวมวชย ทุกประเภท'!K14</f>
        <v>0</v>
      </c>
      <c r="L14" s="184">
        <f>'1.1รวมยาทั้งหมด(1+2+3+4)'!L14+'2.รวมวชย ทุกประเภท'!L14</f>
        <v>0</v>
      </c>
      <c r="M14" s="184">
        <f>'1.1รวมยาทั้งหมด(1+2+3+4)'!M14+'2.รวมวชย ทุกประเภท'!M14</f>
        <v>0</v>
      </c>
      <c r="N14" s="184">
        <f>'1.1รวมยาทั้งหมด(1+2+3+4)'!N14+'2.รวมวชย ทุกประเภท'!N14</f>
        <v>0</v>
      </c>
      <c r="O14" s="225">
        <f t="shared" si="1"/>
        <v>17633.059999999998</v>
      </c>
      <c r="P14" s="319">
        <f t="shared" si="0"/>
        <v>5.4882448376965966E-2</v>
      </c>
    </row>
    <row r="15" spans="1:17" ht="17.25" customHeight="1" x14ac:dyDescent="0.45">
      <c r="A15" s="25">
        <v>11</v>
      </c>
      <c r="B15" s="26" t="s">
        <v>8</v>
      </c>
      <c r="C15" s="184">
        <f>'1.1รวมยาทั้งหมด(1+2+3+4)'!C15+'2.รวมวชย ทุกประเภท'!C15</f>
        <v>27907.090000000004</v>
      </c>
      <c r="D15" s="184">
        <f>'1.1รวมยาทั้งหมด(1+2+3+4)'!D15+'2.รวมวชย ทุกประเภท'!D15</f>
        <v>0</v>
      </c>
      <c r="E15" s="184">
        <f>'1.1รวมยาทั้งหมด(1+2+3+4)'!E15+'2.รวมวชย ทุกประเภท'!E15</f>
        <v>0</v>
      </c>
      <c r="F15" s="184">
        <f>'1.1รวมยาทั้งหมด(1+2+3+4)'!F15+'2.รวมวชย ทุกประเภท'!F15</f>
        <v>0</v>
      </c>
      <c r="G15" s="184">
        <f>'1.1รวมยาทั้งหมด(1+2+3+4)'!G15+'2.รวมวชย ทุกประเภท'!G15</f>
        <v>0</v>
      </c>
      <c r="H15" s="184">
        <f>'1.1รวมยาทั้งหมด(1+2+3+4)'!H15+'2.รวมวชย ทุกประเภท'!H15</f>
        <v>0</v>
      </c>
      <c r="I15" s="184">
        <f>'1.1รวมยาทั้งหมด(1+2+3+4)'!I15+'2.รวมวชย ทุกประเภท'!I15</f>
        <v>0</v>
      </c>
      <c r="J15" s="184">
        <f>'1.1รวมยาทั้งหมด(1+2+3+4)'!J15+'2.รวมวชย ทุกประเภท'!J15</f>
        <v>0</v>
      </c>
      <c r="K15" s="184">
        <f>'1.1รวมยาทั้งหมด(1+2+3+4)'!K15+'2.รวมวชย ทุกประเภท'!K15</f>
        <v>0</v>
      </c>
      <c r="L15" s="184">
        <f>'1.1รวมยาทั้งหมด(1+2+3+4)'!L15+'2.รวมวชย ทุกประเภท'!L15</f>
        <v>0</v>
      </c>
      <c r="M15" s="184">
        <f>'1.1รวมยาทั้งหมด(1+2+3+4)'!M15+'2.รวมวชย ทุกประเภท'!M15</f>
        <v>0</v>
      </c>
      <c r="N15" s="184">
        <f>'1.1รวมยาทั้งหมด(1+2+3+4)'!N15+'2.รวมวชย ทุกประเภท'!N15</f>
        <v>0</v>
      </c>
      <c r="O15" s="225">
        <f t="shared" si="1"/>
        <v>27907.090000000004</v>
      </c>
      <c r="P15" s="319">
        <f t="shared" si="0"/>
        <v>8.6860104047530237E-2</v>
      </c>
    </row>
    <row r="16" spans="1:17" ht="17.25" customHeight="1" x14ac:dyDescent="0.45">
      <c r="A16" s="25">
        <v>12</v>
      </c>
      <c r="B16" s="26" t="s">
        <v>9</v>
      </c>
      <c r="C16" s="184">
        <f>'1.1รวมยาทั้งหมด(1+2+3+4)'!C16+'2.รวมวชย ทุกประเภท'!C16</f>
        <v>13270.55</v>
      </c>
      <c r="D16" s="184">
        <f>'1.1รวมยาทั้งหมด(1+2+3+4)'!D16+'2.รวมวชย ทุกประเภท'!D16</f>
        <v>0</v>
      </c>
      <c r="E16" s="184">
        <f>'1.1รวมยาทั้งหมด(1+2+3+4)'!E16+'2.รวมวชย ทุกประเภท'!E16</f>
        <v>0</v>
      </c>
      <c r="F16" s="184">
        <f>'1.1รวมยาทั้งหมด(1+2+3+4)'!F16+'2.รวมวชย ทุกประเภท'!F16</f>
        <v>0</v>
      </c>
      <c r="G16" s="184">
        <f>'1.1รวมยาทั้งหมด(1+2+3+4)'!G16+'2.รวมวชย ทุกประเภท'!G16</f>
        <v>0</v>
      </c>
      <c r="H16" s="184">
        <f>'1.1รวมยาทั้งหมด(1+2+3+4)'!H16+'2.รวมวชย ทุกประเภท'!H16</f>
        <v>0</v>
      </c>
      <c r="I16" s="184">
        <f>'1.1รวมยาทั้งหมด(1+2+3+4)'!I16+'2.รวมวชย ทุกประเภท'!I16</f>
        <v>0</v>
      </c>
      <c r="J16" s="184">
        <f>'1.1รวมยาทั้งหมด(1+2+3+4)'!J16+'2.รวมวชย ทุกประเภท'!J16</f>
        <v>0</v>
      </c>
      <c r="K16" s="184">
        <f>'1.1รวมยาทั้งหมด(1+2+3+4)'!K16+'2.รวมวชย ทุกประเภท'!K16</f>
        <v>0</v>
      </c>
      <c r="L16" s="184">
        <f>'1.1รวมยาทั้งหมด(1+2+3+4)'!L16+'2.รวมวชย ทุกประเภท'!L16</f>
        <v>0</v>
      </c>
      <c r="M16" s="184">
        <f>'1.1รวมยาทั้งหมด(1+2+3+4)'!M16+'2.รวมวชย ทุกประเภท'!M16</f>
        <v>0</v>
      </c>
      <c r="N16" s="184">
        <f>'1.1รวมยาทั้งหมด(1+2+3+4)'!N16+'2.รวมวชย ทุกประเภท'!N16</f>
        <v>0</v>
      </c>
      <c r="O16" s="225">
        <f t="shared" si="1"/>
        <v>13270.55</v>
      </c>
      <c r="P16" s="319">
        <f t="shared" si="0"/>
        <v>4.1304247550280317E-2</v>
      </c>
    </row>
    <row r="17" spans="1:16" ht="17.25" customHeight="1" x14ac:dyDescent="0.45">
      <c r="A17" s="25">
        <v>13</v>
      </c>
      <c r="B17" s="26" t="s">
        <v>10</v>
      </c>
      <c r="C17" s="184">
        <f>'1.1รวมยาทั้งหมด(1+2+3+4)'!C17+'2.รวมวชย ทุกประเภท'!C17</f>
        <v>14321</v>
      </c>
      <c r="D17" s="184">
        <f>'1.1รวมยาทั้งหมด(1+2+3+4)'!D17+'2.รวมวชย ทุกประเภท'!D17</f>
        <v>0</v>
      </c>
      <c r="E17" s="184">
        <f>'1.1รวมยาทั้งหมด(1+2+3+4)'!E17+'2.รวมวชย ทุกประเภท'!E17</f>
        <v>0</v>
      </c>
      <c r="F17" s="184">
        <f>'1.1รวมยาทั้งหมด(1+2+3+4)'!F17+'2.รวมวชย ทุกประเภท'!F17</f>
        <v>0</v>
      </c>
      <c r="G17" s="184">
        <f>'1.1รวมยาทั้งหมด(1+2+3+4)'!G17+'2.รวมวชย ทุกประเภท'!G17</f>
        <v>0</v>
      </c>
      <c r="H17" s="184">
        <f>'1.1รวมยาทั้งหมด(1+2+3+4)'!H17+'2.รวมวชย ทุกประเภท'!H17</f>
        <v>0</v>
      </c>
      <c r="I17" s="184">
        <f>'1.1รวมยาทั้งหมด(1+2+3+4)'!I17+'2.รวมวชย ทุกประเภท'!I17</f>
        <v>0</v>
      </c>
      <c r="J17" s="184">
        <f>'1.1รวมยาทั้งหมด(1+2+3+4)'!J17+'2.รวมวชย ทุกประเภท'!J17</f>
        <v>0</v>
      </c>
      <c r="K17" s="184">
        <f>'1.1รวมยาทั้งหมด(1+2+3+4)'!K17+'2.รวมวชย ทุกประเภท'!K17</f>
        <v>0</v>
      </c>
      <c r="L17" s="184">
        <f>'1.1รวมยาทั้งหมด(1+2+3+4)'!L17+'2.รวมวชย ทุกประเภท'!L17</f>
        <v>0</v>
      </c>
      <c r="M17" s="184">
        <f>'1.1รวมยาทั้งหมด(1+2+3+4)'!M17+'2.รวมวชย ทุกประเภท'!M17</f>
        <v>0</v>
      </c>
      <c r="N17" s="184">
        <f>'1.1รวมยาทั้งหมด(1+2+3+4)'!N17+'2.รวมวชย ทุกประเภท'!N17</f>
        <v>0</v>
      </c>
      <c r="O17" s="225">
        <f t="shared" si="1"/>
        <v>14321</v>
      </c>
      <c r="P17" s="319">
        <f t="shared" si="0"/>
        <v>4.4573746315530585E-2</v>
      </c>
    </row>
    <row r="18" spans="1:16" ht="17.25" customHeight="1" x14ac:dyDescent="0.45">
      <c r="A18" s="25">
        <v>14</v>
      </c>
      <c r="B18" s="26" t="s">
        <v>11</v>
      </c>
      <c r="C18" s="184">
        <f>'1.1รวมยาทั้งหมด(1+2+3+4)'!C18+'2.รวมวชย ทุกประเภท'!C18</f>
        <v>14044.2</v>
      </c>
      <c r="D18" s="184">
        <f>'1.1รวมยาทั้งหมด(1+2+3+4)'!D18+'2.รวมวชย ทุกประเภท'!D18</f>
        <v>0</v>
      </c>
      <c r="E18" s="184">
        <f>'1.1รวมยาทั้งหมด(1+2+3+4)'!E18+'2.รวมวชย ทุกประเภท'!E18</f>
        <v>0</v>
      </c>
      <c r="F18" s="184">
        <f>'1.1รวมยาทั้งหมด(1+2+3+4)'!F18+'2.รวมวชย ทุกประเภท'!F18</f>
        <v>0</v>
      </c>
      <c r="G18" s="184">
        <f>'1.1รวมยาทั้งหมด(1+2+3+4)'!G18+'2.รวมวชย ทุกประเภท'!G18</f>
        <v>0</v>
      </c>
      <c r="H18" s="184">
        <f>'1.1รวมยาทั้งหมด(1+2+3+4)'!H18+'2.รวมวชย ทุกประเภท'!H18</f>
        <v>0</v>
      </c>
      <c r="I18" s="184">
        <f>'1.1รวมยาทั้งหมด(1+2+3+4)'!I18+'2.รวมวชย ทุกประเภท'!I18</f>
        <v>0</v>
      </c>
      <c r="J18" s="184">
        <f>'1.1รวมยาทั้งหมด(1+2+3+4)'!J18+'2.รวมวชย ทุกประเภท'!J18</f>
        <v>0</v>
      </c>
      <c r="K18" s="184">
        <f>'1.1รวมยาทั้งหมด(1+2+3+4)'!K18+'2.รวมวชย ทุกประเภท'!K18</f>
        <v>0</v>
      </c>
      <c r="L18" s="184">
        <f>'1.1รวมยาทั้งหมด(1+2+3+4)'!L18+'2.รวมวชย ทุกประเภท'!L18</f>
        <v>0</v>
      </c>
      <c r="M18" s="184">
        <f>'1.1รวมยาทั้งหมด(1+2+3+4)'!M18+'2.รวมวชย ทุกประเภท'!M18</f>
        <v>0</v>
      </c>
      <c r="N18" s="184">
        <f>'1.1รวมยาทั้งหมด(1+2+3+4)'!N18+'2.รวมวชย ทุกประเภท'!N18</f>
        <v>0</v>
      </c>
      <c r="O18" s="225">
        <f t="shared" si="1"/>
        <v>14044.2</v>
      </c>
      <c r="P18" s="319">
        <f t="shared" si="0"/>
        <v>4.3712213393238927E-2</v>
      </c>
    </row>
    <row r="19" spans="1:16" ht="17.25" customHeight="1" x14ac:dyDescent="0.45">
      <c r="A19" s="25">
        <v>15</v>
      </c>
      <c r="B19" s="26" t="s">
        <v>12</v>
      </c>
      <c r="C19" s="184">
        <f>'1.1รวมยาทั้งหมด(1+2+3+4)'!C19+'2.รวมวชย ทุกประเภท'!C19</f>
        <v>8560</v>
      </c>
      <c r="D19" s="184">
        <f>'1.1รวมยาทั้งหมด(1+2+3+4)'!D19+'2.รวมวชย ทุกประเภท'!D19</f>
        <v>0</v>
      </c>
      <c r="E19" s="184">
        <f>'1.1รวมยาทั้งหมด(1+2+3+4)'!E19+'2.รวมวชย ทุกประเภท'!E19</f>
        <v>0</v>
      </c>
      <c r="F19" s="184">
        <f>'1.1รวมยาทั้งหมด(1+2+3+4)'!F19+'2.รวมวชย ทุกประเภท'!F19</f>
        <v>0</v>
      </c>
      <c r="G19" s="184">
        <f>'1.1รวมยาทั้งหมด(1+2+3+4)'!G19+'2.รวมวชย ทุกประเภท'!G19</f>
        <v>0</v>
      </c>
      <c r="H19" s="184">
        <f>'1.1รวมยาทั้งหมด(1+2+3+4)'!H19+'2.รวมวชย ทุกประเภท'!H19</f>
        <v>0</v>
      </c>
      <c r="I19" s="184">
        <f>'1.1รวมยาทั้งหมด(1+2+3+4)'!I19+'2.รวมวชย ทุกประเภท'!I19</f>
        <v>0</v>
      </c>
      <c r="J19" s="184">
        <f>'1.1รวมยาทั้งหมด(1+2+3+4)'!J19+'2.รวมวชย ทุกประเภท'!J19</f>
        <v>0</v>
      </c>
      <c r="K19" s="184">
        <f>'1.1รวมยาทั้งหมด(1+2+3+4)'!K19+'2.รวมวชย ทุกประเภท'!K19</f>
        <v>0</v>
      </c>
      <c r="L19" s="184">
        <f>'1.1รวมยาทั้งหมด(1+2+3+4)'!L19+'2.รวมวชย ทุกประเภท'!L19</f>
        <v>0</v>
      </c>
      <c r="M19" s="184">
        <f>'1.1รวมยาทั้งหมด(1+2+3+4)'!M19+'2.รวมวชย ทุกประเภท'!M19</f>
        <v>0</v>
      </c>
      <c r="N19" s="184">
        <f>'1.1รวมยาทั้งหมด(1+2+3+4)'!N19+'2.รวมวชย ทุกประเภท'!N19</f>
        <v>0</v>
      </c>
      <c r="O19" s="225">
        <f t="shared" si="1"/>
        <v>8560</v>
      </c>
      <c r="P19" s="319">
        <f t="shared" si="0"/>
        <v>2.6642781122892381E-2</v>
      </c>
    </row>
    <row r="20" spans="1:16" ht="17.25" customHeight="1" x14ac:dyDescent="0.45">
      <c r="A20" s="25">
        <v>16</v>
      </c>
      <c r="B20" s="128" t="s">
        <v>13</v>
      </c>
      <c r="C20" s="184">
        <f>'1.1รวมยาทั้งหมด(1+2+3+4)'!C20+'2.รวมวชย ทุกประเภท'!C20</f>
        <v>18142.18</v>
      </c>
      <c r="D20" s="184">
        <f>'1.1รวมยาทั้งหมด(1+2+3+4)'!D20+'2.รวมวชย ทุกประเภท'!D20</f>
        <v>0</v>
      </c>
      <c r="E20" s="184">
        <f>'1.1รวมยาทั้งหมด(1+2+3+4)'!E20+'2.รวมวชย ทุกประเภท'!E20</f>
        <v>0</v>
      </c>
      <c r="F20" s="184">
        <f>'1.1รวมยาทั้งหมด(1+2+3+4)'!F20+'2.รวมวชย ทุกประเภท'!F20</f>
        <v>0</v>
      </c>
      <c r="G20" s="184">
        <f>'1.1รวมยาทั้งหมด(1+2+3+4)'!G20+'2.รวมวชย ทุกประเภท'!G20</f>
        <v>0</v>
      </c>
      <c r="H20" s="184">
        <f>'1.1รวมยาทั้งหมด(1+2+3+4)'!H20+'2.รวมวชย ทุกประเภท'!H20</f>
        <v>0</v>
      </c>
      <c r="I20" s="184">
        <f>'1.1รวมยาทั้งหมด(1+2+3+4)'!I20+'2.รวมวชย ทุกประเภท'!I20</f>
        <v>0</v>
      </c>
      <c r="J20" s="184">
        <f>'1.1รวมยาทั้งหมด(1+2+3+4)'!J20+'2.รวมวชย ทุกประเภท'!J20</f>
        <v>0</v>
      </c>
      <c r="K20" s="184">
        <f>'1.1รวมยาทั้งหมด(1+2+3+4)'!K20+'2.รวมวชย ทุกประเภท'!K20</f>
        <v>0</v>
      </c>
      <c r="L20" s="184">
        <f>'1.1รวมยาทั้งหมด(1+2+3+4)'!L20+'2.รวมวชย ทุกประเภท'!L20</f>
        <v>0</v>
      </c>
      <c r="M20" s="184">
        <f>'1.1รวมยาทั้งหมด(1+2+3+4)'!M20+'2.รวมวชย ทุกประเภท'!M20</f>
        <v>0</v>
      </c>
      <c r="N20" s="184">
        <f>'1.1รวมยาทั้งหมด(1+2+3+4)'!N20+'2.รวมวชย ทุกประเภท'!N20</f>
        <v>0</v>
      </c>
      <c r="O20" s="225">
        <f t="shared" si="1"/>
        <v>18142.18</v>
      </c>
      <c r="P20" s="319">
        <f t="shared" si="0"/>
        <v>5.6467071358892028E-2</v>
      </c>
    </row>
    <row r="21" spans="1:16" ht="17.25" customHeight="1" x14ac:dyDescent="0.45">
      <c r="A21" s="25">
        <v>17</v>
      </c>
      <c r="B21" s="26" t="s">
        <v>14</v>
      </c>
      <c r="C21" s="184">
        <f>'1.1รวมยาทั้งหมด(1+2+3+4)'!C21+'2.รวมวชย ทุกประเภท'!C21</f>
        <v>18107.11</v>
      </c>
      <c r="D21" s="184">
        <f>'1.1รวมยาทั้งหมด(1+2+3+4)'!D21+'2.รวมวชย ทุกประเภท'!D21</f>
        <v>0</v>
      </c>
      <c r="E21" s="184">
        <f>'1.1รวมยาทั้งหมด(1+2+3+4)'!E21+'2.รวมวชย ทุกประเภท'!E21</f>
        <v>0</v>
      </c>
      <c r="F21" s="184">
        <f>'1.1รวมยาทั้งหมด(1+2+3+4)'!F21+'2.รวมวชย ทุกประเภท'!F21</f>
        <v>0</v>
      </c>
      <c r="G21" s="184">
        <f>'1.1รวมยาทั้งหมด(1+2+3+4)'!G21+'2.รวมวชย ทุกประเภท'!G21</f>
        <v>0</v>
      </c>
      <c r="H21" s="184">
        <f>'1.1รวมยาทั้งหมด(1+2+3+4)'!H21+'2.รวมวชย ทุกประเภท'!H21</f>
        <v>0</v>
      </c>
      <c r="I21" s="184">
        <f>'1.1รวมยาทั้งหมด(1+2+3+4)'!I21+'2.รวมวชย ทุกประเภท'!I21</f>
        <v>0</v>
      </c>
      <c r="J21" s="184">
        <f>'1.1รวมยาทั้งหมด(1+2+3+4)'!J21+'2.รวมวชย ทุกประเภท'!J21</f>
        <v>0</v>
      </c>
      <c r="K21" s="184">
        <f>'1.1รวมยาทั้งหมด(1+2+3+4)'!K21+'2.รวมวชย ทุกประเภท'!K21</f>
        <v>0</v>
      </c>
      <c r="L21" s="184">
        <f>'1.1รวมยาทั้งหมด(1+2+3+4)'!L21+'2.รวมวชย ทุกประเภท'!L21</f>
        <v>0</v>
      </c>
      <c r="M21" s="184">
        <f>'1.1รวมยาทั้งหมด(1+2+3+4)'!M21+'2.รวมวชย ทุกประเภท'!M21</f>
        <v>0</v>
      </c>
      <c r="N21" s="184">
        <f>'1.1รวมยาทั้งหมด(1+2+3+4)'!N21+'2.รวมวชย ทุกประเภท'!N21</f>
        <v>0</v>
      </c>
      <c r="O21" s="225">
        <f t="shared" si="1"/>
        <v>18107.11</v>
      </c>
      <c r="P21" s="319">
        <f t="shared" si="0"/>
        <v>5.6357916880623353E-2</v>
      </c>
    </row>
    <row r="22" spans="1:16" ht="17.25" customHeight="1" x14ac:dyDescent="0.45">
      <c r="A22" s="25">
        <v>18</v>
      </c>
      <c r="B22" s="26" t="s">
        <v>15</v>
      </c>
      <c r="C22" s="184">
        <f>'1.1รวมยาทั้งหมด(1+2+3+4)'!C22+'2.รวมวชย ทุกประเภท'!C22</f>
        <v>5520.1799999999994</v>
      </c>
      <c r="D22" s="184">
        <f>'1.1รวมยาทั้งหมด(1+2+3+4)'!D22+'2.รวมวชย ทุกประเภท'!D22</f>
        <v>0</v>
      </c>
      <c r="E22" s="184">
        <f>'1.1รวมยาทั้งหมด(1+2+3+4)'!E22+'2.รวมวชย ทุกประเภท'!E22</f>
        <v>0</v>
      </c>
      <c r="F22" s="184">
        <f>'1.1รวมยาทั้งหมด(1+2+3+4)'!F22+'2.รวมวชย ทุกประเภท'!F22</f>
        <v>0</v>
      </c>
      <c r="G22" s="184">
        <f>'1.1รวมยาทั้งหมด(1+2+3+4)'!G22+'2.รวมวชย ทุกประเภท'!G22</f>
        <v>0</v>
      </c>
      <c r="H22" s="184">
        <f>'1.1รวมยาทั้งหมด(1+2+3+4)'!H22+'2.รวมวชย ทุกประเภท'!H22</f>
        <v>0</v>
      </c>
      <c r="I22" s="184">
        <f>'1.1รวมยาทั้งหมด(1+2+3+4)'!I22+'2.รวมวชย ทุกประเภท'!I22</f>
        <v>0</v>
      </c>
      <c r="J22" s="184">
        <f>'1.1รวมยาทั้งหมด(1+2+3+4)'!J22+'2.รวมวชย ทุกประเภท'!J22</f>
        <v>0</v>
      </c>
      <c r="K22" s="184">
        <f>'1.1รวมยาทั้งหมด(1+2+3+4)'!K22+'2.รวมวชย ทุกประเภท'!K22</f>
        <v>0</v>
      </c>
      <c r="L22" s="184">
        <f>'1.1รวมยาทั้งหมด(1+2+3+4)'!L22+'2.รวมวชย ทุกประเภท'!L22</f>
        <v>0</v>
      </c>
      <c r="M22" s="184">
        <f>'1.1รวมยาทั้งหมด(1+2+3+4)'!M22+'2.รวมวชย ทุกประเภท'!M22</f>
        <v>0</v>
      </c>
      <c r="N22" s="184">
        <f>'1.1รวมยาทั้งหมด(1+2+3+4)'!N22+'2.รวมวชย ทุกประเภท'!N22</f>
        <v>0</v>
      </c>
      <c r="O22" s="225">
        <f t="shared" si="1"/>
        <v>5520.1799999999994</v>
      </c>
      <c r="P22" s="319">
        <f t="shared" si="0"/>
        <v>1.7181419100346734E-2</v>
      </c>
    </row>
    <row r="23" spans="1:16" s="171" customFormat="1" ht="17.25" customHeight="1" x14ac:dyDescent="0.45">
      <c r="A23" s="45">
        <v>5.4166666666666669E-2</v>
      </c>
      <c r="B23" s="154" t="s">
        <v>22</v>
      </c>
      <c r="C23" s="189">
        <f>SUM(C5:C22)</f>
        <v>321287.77999999997</v>
      </c>
      <c r="D23" s="189">
        <f t="shared" ref="D23:N23" si="2">SUM(D5:D22)</f>
        <v>0</v>
      </c>
      <c r="E23" s="189">
        <f t="shared" si="2"/>
        <v>0</v>
      </c>
      <c r="F23" s="189">
        <f t="shared" si="2"/>
        <v>0</v>
      </c>
      <c r="G23" s="189">
        <f t="shared" si="2"/>
        <v>0</v>
      </c>
      <c r="H23" s="189">
        <f t="shared" si="2"/>
        <v>0</v>
      </c>
      <c r="I23" s="189">
        <f t="shared" si="2"/>
        <v>0</v>
      </c>
      <c r="J23" s="189">
        <f t="shared" si="2"/>
        <v>0</v>
      </c>
      <c r="K23" s="189">
        <f t="shared" si="2"/>
        <v>0</v>
      </c>
      <c r="L23" s="189">
        <f t="shared" si="2"/>
        <v>0</v>
      </c>
      <c r="M23" s="189">
        <f t="shared" si="2"/>
        <v>0</v>
      </c>
      <c r="N23" s="189">
        <f t="shared" si="2"/>
        <v>0</v>
      </c>
      <c r="O23" s="307">
        <f t="shared" si="1"/>
        <v>321287.77999999997</v>
      </c>
      <c r="P23" s="320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225">
        <f t="shared" si="1"/>
        <v>0</v>
      </c>
      <c r="P24" s="319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225">
        <f t="shared" si="1"/>
        <v>0</v>
      </c>
      <c r="P25" s="319">
        <f t="shared" si="0"/>
        <v>0</v>
      </c>
    </row>
    <row r="26" spans="1:16" s="171" customFormat="1" ht="17.25" customHeight="1" x14ac:dyDescent="0.45">
      <c r="A26" s="49" t="s">
        <v>54</v>
      </c>
      <c r="B26" s="152" t="s">
        <v>23</v>
      </c>
      <c r="C26" s="192">
        <f>C24+C25</f>
        <v>0</v>
      </c>
      <c r="D26" s="192">
        <f t="shared" ref="D26:N26" si="3">D24+D25</f>
        <v>0</v>
      </c>
      <c r="E26" s="192">
        <f t="shared" si="3"/>
        <v>0</v>
      </c>
      <c r="F26" s="192">
        <f t="shared" si="3"/>
        <v>0</v>
      </c>
      <c r="G26" s="192">
        <f t="shared" si="3"/>
        <v>0</v>
      </c>
      <c r="H26" s="192">
        <f t="shared" si="3"/>
        <v>0</v>
      </c>
      <c r="I26" s="192">
        <f t="shared" si="3"/>
        <v>0</v>
      </c>
      <c r="J26" s="192">
        <f t="shared" si="3"/>
        <v>0</v>
      </c>
      <c r="K26" s="192">
        <f t="shared" si="3"/>
        <v>0</v>
      </c>
      <c r="L26" s="192">
        <f t="shared" si="3"/>
        <v>0</v>
      </c>
      <c r="M26" s="192">
        <f t="shared" si="3"/>
        <v>0</v>
      </c>
      <c r="N26" s="192">
        <f t="shared" si="3"/>
        <v>0</v>
      </c>
      <c r="O26" s="309">
        <f t="shared" si="1"/>
        <v>0</v>
      </c>
      <c r="P26" s="324">
        <f t="shared" si="0"/>
        <v>0</v>
      </c>
    </row>
    <row r="27" spans="1:16" s="207" customFormat="1" ht="17.25" customHeight="1" x14ac:dyDescent="0.45">
      <c r="A27" s="203" t="s">
        <v>67</v>
      </c>
      <c r="B27" s="208" t="s">
        <v>25</v>
      </c>
      <c r="C27" s="206">
        <f>C23+C26</f>
        <v>321287.77999999997</v>
      </c>
      <c r="D27" s="206">
        <f t="shared" ref="D27:N27" si="4">D23+D26</f>
        <v>0</v>
      </c>
      <c r="E27" s="206">
        <f t="shared" si="4"/>
        <v>0</v>
      </c>
      <c r="F27" s="206">
        <f t="shared" si="4"/>
        <v>0</v>
      </c>
      <c r="G27" s="206">
        <f t="shared" si="4"/>
        <v>0</v>
      </c>
      <c r="H27" s="206">
        <f t="shared" si="4"/>
        <v>0</v>
      </c>
      <c r="I27" s="206">
        <f t="shared" si="4"/>
        <v>0</v>
      </c>
      <c r="J27" s="206">
        <f t="shared" si="4"/>
        <v>0</v>
      </c>
      <c r="K27" s="206">
        <f t="shared" si="4"/>
        <v>0</v>
      </c>
      <c r="L27" s="206">
        <f t="shared" si="4"/>
        <v>0</v>
      </c>
      <c r="M27" s="206">
        <f t="shared" si="4"/>
        <v>0</v>
      </c>
      <c r="N27" s="206">
        <f t="shared" si="4"/>
        <v>0</v>
      </c>
      <c r="O27" s="206">
        <f t="shared" si="1"/>
        <v>321287.77999999997</v>
      </c>
      <c r="P27" s="325">
        <f t="shared" si="0"/>
        <v>1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45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45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25%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Windows User</cp:lastModifiedBy>
  <cp:lastPrinted>2018-10-12T03:19:58Z</cp:lastPrinted>
  <dcterms:created xsi:type="dcterms:W3CDTF">2017-10-13T14:25:05Z</dcterms:created>
  <dcterms:modified xsi:type="dcterms:W3CDTF">2018-10-31T03:14:10Z</dcterms:modified>
</cp:coreProperties>
</file>